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5"/>
  </bookViews>
  <sheets>
    <sheet name="附一 " sheetId="1" r:id="rId1"/>
    <sheet name="附二" sheetId="2" r:id="rId2"/>
    <sheet name="附三" sheetId="3" r:id="rId3"/>
    <sheet name="附四" sheetId="4" r:id="rId4"/>
    <sheet name="附五" sheetId="5" r:id="rId5"/>
    <sheet name="附六" sheetId="6" r:id="rId6"/>
  </sheets>
  <definedNames>
    <definedName name="_xlnm.Print_Area" localSheetId="1">'附二'!$A$1:$G$28</definedName>
    <definedName name="_xlnm.Print_Area" localSheetId="4">'附五'!$A$1:$E$9</definedName>
    <definedName name="_xlnm.Print_Area" localSheetId="0">'附一 '!$A$1:$G$37</definedName>
    <definedName name="_xlnm.Print_Area" localSheetId="2">'附三'!$A$1:$D$39</definedName>
    <definedName name="_xlnm.Print_Titles" localSheetId="2">'附三'!$4:$5</definedName>
  </definedNames>
  <calcPr fullCalcOnLoad="1"/>
</workbook>
</file>

<file path=xl/sharedStrings.xml><?xml version="1.0" encoding="utf-8"?>
<sst xmlns="http://schemas.openxmlformats.org/spreadsheetml/2006/main" count="245" uniqueCount="220">
  <si>
    <t>附件1</t>
  </si>
  <si>
    <t>2021年金库收入决算情况表</t>
  </si>
  <si>
    <t>单位：万元</t>
  </si>
  <si>
    <t xml:space="preserve">    项  目</t>
  </si>
  <si>
    <t>年初
预算数</t>
  </si>
  <si>
    <t>调整预算</t>
  </si>
  <si>
    <t>2021年决算数</t>
  </si>
  <si>
    <t>同比上年</t>
  </si>
  <si>
    <t>金额</t>
  </si>
  <si>
    <t>为调整
预算％</t>
  </si>
  <si>
    <t>增加额</t>
  </si>
  <si>
    <t>增长％</t>
  </si>
  <si>
    <t>金库收入总计</t>
  </si>
  <si>
    <t xml:space="preserve">    一、工商税收合计</t>
  </si>
  <si>
    <t xml:space="preserve">        增值税</t>
  </si>
  <si>
    <t xml:space="preserve">        营业税</t>
  </si>
  <si>
    <t xml:space="preserve">        企业所得税</t>
  </si>
  <si>
    <t xml:space="preserve">        个人所得税</t>
  </si>
  <si>
    <t xml:space="preserve">        资源税</t>
  </si>
  <si>
    <t xml:space="preserve">        城市维护建设税</t>
  </si>
  <si>
    <t xml:space="preserve">        房产税</t>
  </si>
  <si>
    <t xml:space="preserve">        印花税</t>
  </si>
  <si>
    <t xml:space="preserve">        城镇土地使用税</t>
  </si>
  <si>
    <t xml:space="preserve">        土地增值税</t>
  </si>
  <si>
    <t xml:space="preserve">        车船税</t>
  </si>
  <si>
    <t xml:space="preserve">        耕地占用税</t>
  </si>
  <si>
    <t xml:space="preserve">        契税</t>
  </si>
  <si>
    <t xml:space="preserve">        环境保护税</t>
  </si>
  <si>
    <t xml:space="preserve">     二、非税收入合计</t>
  </si>
  <si>
    <t xml:space="preserve">        专项收入</t>
  </si>
  <si>
    <t xml:space="preserve">        其中: 教育费附加收入</t>
  </si>
  <si>
    <t xml:space="preserve">              地方教育附加收入</t>
  </si>
  <si>
    <t xml:space="preserve">              残疾人就业保障金收入</t>
  </si>
  <si>
    <t xml:space="preserve">              文化事业建设费</t>
  </si>
  <si>
    <t xml:space="preserve">              教育资金收入</t>
  </si>
  <si>
    <t xml:space="preserve">              农田水利建设资金收入</t>
  </si>
  <si>
    <t xml:space="preserve">              森林植被恢复费      </t>
  </si>
  <si>
    <t xml:space="preserve">              水利建设专项收入</t>
  </si>
  <si>
    <t xml:space="preserve">       行政性收费收入</t>
  </si>
  <si>
    <t xml:space="preserve">       罚没收入</t>
  </si>
  <si>
    <t xml:space="preserve">       国有资源(资产)有偿使用收入</t>
  </si>
  <si>
    <t xml:space="preserve">       捐赠收入</t>
  </si>
  <si>
    <t xml:space="preserve">       政府住房基金收入</t>
  </si>
  <si>
    <t xml:space="preserve">       其他收入</t>
  </si>
  <si>
    <t>附件2</t>
  </si>
  <si>
    <t>2021年一般公共预算支出决算情况表</t>
  </si>
  <si>
    <t>项  目</t>
  </si>
  <si>
    <t>调整
预算数</t>
  </si>
  <si>
    <t>2021年
决算数</t>
  </si>
  <si>
    <t>为调整预算%</t>
  </si>
  <si>
    <t>同比上年增长</t>
  </si>
  <si>
    <t>项                  目</t>
  </si>
  <si>
    <t>2020年
决算数</t>
  </si>
  <si>
    <t>一般公共预算支出合计</t>
  </si>
  <si>
    <t>公共财政预算支出合计</t>
  </si>
  <si>
    <t>一、一般公共服务支出</t>
  </si>
  <si>
    <t>一、一般公共服务</t>
  </si>
  <si>
    <t>二、国防支出</t>
  </si>
  <si>
    <t>二、国防</t>
  </si>
  <si>
    <t>三、公共安全支出</t>
  </si>
  <si>
    <t>三、公共安全</t>
  </si>
  <si>
    <t>四、教育支出</t>
  </si>
  <si>
    <t>四、教育</t>
  </si>
  <si>
    <t>五、科学技术支出</t>
  </si>
  <si>
    <t>五、科学技术</t>
  </si>
  <si>
    <t>六、文化旅游体育与传媒支出</t>
  </si>
  <si>
    <t>六、文化旅游体育与传媒</t>
  </si>
  <si>
    <t>七、社会保障和就业支出</t>
  </si>
  <si>
    <t>七、社会保障和就业</t>
  </si>
  <si>
    <t>八、卫生健康支出</t>
  </si>
  <si>
    <t>八、卫生健康</t>
  </si>
  <si>
    <t>九、节能环保支出</t>
  </si>
  <si>
    <t>九、节能环保</t>
  </si>
  <si>
    <t>十、城乡社区支出</t>
  </si>
  <si>
    <t>十、城乡社区</t>
  </si>
  <si>
    <t>十一、农林水支出</t>
  </si>
  <si>
    <t>十一、农林水</t>
  </si>
  <si>
    <t>十二、交通运输支出</t>
  </si>
  <si>
    <t>十二、交通运输</t>
  </si>
  <si>
    <t>十三、资源勘探工业信息等支出</t>
  </si>
  <si>
    <t>十三、资源勘探工业信息等</t>
  </si>
  <si>
    <t>十四、商业服务业等支出</t>
  </si>
  <si>
    <t>十四、商业服务业等</t>
  </si>
  <si>
    <t>十五、金融支出</t>
  </si>
  <si>
    <t>十五、金融</t>
  </si>
  <si>
    <t>十六、自然资源海洋气象等支出</t>
  </si>
  <si>
    <t>十六、自然资源海洋气象等</t>
  </si>
  <si>
    <t>十七、住房保障支出</t>
  </si>
  <si>
    <t>十七、住房保障</t>
  </si>
  <si>
    <t>十八、粮油物资储备支出</t>
  </si>
  <si>
    <t>十八、粮油物资储备</t>
  </si>
  <si>
    <t>十九、灾害防治及应急管理支出</t>
  </si>
  <si>
    <t>十九、灾害防治及应急管理</t>
  </si>
  <si>
    <t>二十、债券付息支出</t>
  </si>
  <si>
    <r>
      <t>二十、</t>
    </r>
    <r>
      <rPr>
        <sz val="12"/>
        <color indexed="8"/>
        <rFont val="宋体"/>
        <family val="0"/>
      </rPr>
      <t>地方政府一般债券付息</t>
    </r>
  </si>
  <si>
    <t>二十一、预备费</t>
  </si>
  <si>
    <t>二十二、其他支出</t>
  </si>
  <si>
    <t>附件3</t>
  </si>
  <si>
    <t>2021年政府性基金预算收支决算情况表</t>
  </si>
  <si>
    <t>单位:万元</t>
  </si>
  <si>
    <t>收  入</t>
  </si>
  <si>
    <t>支  出</t>
  </si>
  <si>
    <t>一、农网还贷资金收入</t>
  </si>
  <si>
    <t>一、文化体育与传媒支出</t>
  </si>
  <si>
    <t>二、铁路建设基金收入</t>
  </si>
  <si>
    <t xml:space="preserve">    国家电影事业发展专项资金安排的支出</t>
  </si>
  <si>
    <t>三、民航发展基金收入</t>
  </si>
  <si>
    <t xml:space="preserve">    旅游发展基金支出</t>
  </si>
  <si>
    <t>四、港口建设费收入</t>
  </si>
  <si>
    <t>二、社会保障和就业支出</t>
  </si>
  <si>
    <t>五、旅游发展基金收入</t>
  </si>
  <si>
    <t xml:space="preserve">    大中型水库移民后期扶持基金支出</t>
  </si>
  <si>
    <t>六、国家电影事业发展专项资金收入</t>
  </si>
  <si>
    <t xml:space="preserve">    小型水库移民扶助基金安排的支出</t>
  </si>
  <si>
    <t>七、国有土地收益基金收入</t>
  </si>
  <si>
    <t>三、城乡社区支出</t>
  </si>
  <si>
    <t>八、农业土地开发资金收入</t>
  </si>
  <si>
    <t xml:space="preserve">    国有土地使用权出让收入安排的支出</t>
  </si>
  <si>
    <t>九、国有土地使用权出让收入</t>
  </si>
  <si>
    <t xml:space="preserve">    国有土地收益基金安排的支出</t>
  </si>
  <si>
    <t>十、大中型水库移民后期扶持基金收入</t>
  </si>
  <si>
    <t xml:space="preserve">    农业土地开发资金安排的支出</t>
  </si>
  <si>
    <t>十一、大中型水库库区基金收入</t>
  </si>
  <si>
    <t xml:space="preserve">    城市基础设施配套费安排的支出</t>
  </si>
  <si>
    <t>十二、彩票公益金收入</t>
  </si>
  <si>
    <t xml:space="preserve">    污水处理费安排的支出</t>
  </si>
  <si>
    <t>十三、城市基础设施配套费收入</t>
  </si>
  <si>
    <t>四、农林水支出</t>
  </si>
  <si>
    <t>十四、小型水库移民扶助基金收入</t>
  </si>
  <si>
    <t xml:space="preserve">  　大中型水库库区基金安排的支出</t>
  </si>
  <si>
    <t>十五、国有重大水利工程建设基金收入</t>
  </si>
  <si>
    <t xml:space="preserve"> 　 国家重大水利工程建设基金支出</t>
  </si>
  <si>
    <t>十六、车辆通行费</t>
  </si>
  <si>
    <t>五、交通运输支出</t>
  </si>
  <si>
    <t>十七、船舶油污损害赔偿基金</t>
  </si>
  <si>
    <t xml:space="preserve">  　车辆通行费安排的支出</t>
  </si>
  <si>
    <t>十八、废弃电器电子产品处理基金收入</t>
  </si>
  <si>
    <t xml:space="preserve"> 　 民航发展基金支出</t>
  </si>
  <si>
    <t>十九、污水处理费收入</t>
  </si>
  <si>
    <t>六、资源勘探工业信息等支出</t>
  </si>
  <si>
    <t>二十、其他政府性基金收入</t>
  </si>
  <si>
    <t xml:space="preserve">    农网还贷资金支出</t>
  </si>
  <si>
    <t>七、其他支出</t>
  </si>
  <si>
    <t xml:space="preserve">    其他政府性基金及对应专项债务收入安排的支出</t>
  </si>
  <si>
    <t xml:space="preserve">  　彩票公益金安排的支出</t>
  </si>
  <si>
    <t>八、债务付息支出</t>
  </si>
  <si>
    <t xml:space="preserve">    地方政府专项债务付息支出</t>
  </si>
  <si>
    <t>政府性基金预算收入合计</t>
  </si>
  <si>
    <t>政府性基金预算支出合计</t>
  </si>
  <si>
    <t>转移性收入</t>
  </si>
  <si>
    <t>转移性支出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</si>
  <si>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</si>
  <si>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</si>
  <si>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</si>
  <si>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</si>
  <si>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地方政府专项债务转贷收入</t>
  </si>
  <si>
    <t xml:space="preserve">    政府性基金上解支出</t>
  </si>
  <si>
    <t xml:space="preserve">  上年结余收入</t>
  </si>
  <si>
    <t xml:space="preserve">  地方政府专项债务还本支出</t>
  </si>
  <si>
    <t xml:space="preserve">  调入资金</t>
  </si>
  <si>
    <t xml:space="preserve">  调出资金</t>
  </si>
  <si>
    <t xml:space="preserve">  年终结余</t>
  </si>
  <si>
    <t>收入总计</t>
  </si>
  <si>
    <t>支出总计</t>
  </si>
  <si>
    <t>附件4</t>
  </si>
  <si>
    <t>2021年国有资本经营预算收支决算情况表</t>
  </si>
  <si>
    <t>利润收入</t>
  </si>
  <si>
    <t>一、社会保障和就业支出</t>
  </si>
  <si>
    <t>股利、股息收入</t>
  </si>
  <si>
    <t>二、国有资本经营预算支出</t>
  </si>
  <si>
    <t>产权转让收入</t>
  </si>
  <si>
    <t xml:space="preserve">    1、解决历史遗留问题及改革成本支出</t>
  </si>
  <si>
    <t>清算收入</t>
  </si>
  <si>
    <t xml:space="preserve">    2、国有企业资本金注入</t>
  </si>
  <si>
    <t>其他国有资本经营收入</t>
  </si>
  <si>
    <t xml:space="preserve">    3、国有企业政策性补贴</t>
  </si>
  <si>
    <t xml:space="preserve">    4、金融国有资本经营预算支出</t>
  </si>
  <si>
    <t xml:space="preserve">    5、其他国有资本经营预算支出</t>
  </si>
  <si>
    <t>国有资本经营预算收入合计</t>
  </si>
  <si>
    <t>国有资本经营预算支出合计</t>
  </si>
  <si>
    <t>上级补助收入</t>
  </si>
  <si>
    <t>调出资金</t>
  </si>
  <si>
    <t>上年结转及结余</t>
  </si>
  <si>
    <t>结转下年</t>
  </si>
  <si>
    <t>附件5</t>
  </si>
  <si>
    <t>2021年社会保险基金预算收支决算情况表</t>
  </si>
  <si>
    <t>2020年年未滚存结余数</t>
  </si>
  <si>
    <t>2021年收入
决算数</t>
  </si>
  <si>
    <t>2021年支出
决算数</t>
  </si>
  <si>
    <t>2021年年未滚存结余数</t>
  </si>
  <si>
    <t>机关事业单位养老</t>
  </si>
  <si>
    <t>失业保险基金</t>
  </si>
  <si>
    <t>城乡养老保险基金</t>
  </si>
  <si>
    <t>合  计</t>
  </si>
  <si>
    <t>附件6</t>
  </si>
  <si>
    <t>2021年县对镇（街）分成及转移支付安排情况表</t>
  </si>
  <si>
    <t>镇（街）名称</t>
  </si>
  <si>
    <t>2020年分成及转移支付数</t>
  </si>
  <si>
    <t>2021年分成及转移支付数</t>
  </si>
  <si>
    <t>合计</t>
  </si>
  <si>
    <t>其中:转移支付</t>
  </si>
  <si>
    <t>星沙街道</t>
  </si>
  <si>
    <t>湘龙街道</t>
  </si>
  <si>
    <t>泉塘街道</t>
  </si>
  <si>
    <t>㮾梨街道</t>
  </si>
  <si>
    <t>长龙街道</t>
  </si>
  <si>
    <t>黄花镇</t>
  </si>
  <si>
    <t>黄兴镇</t>
  </si>
  <si>
    <t>安沙镇</t>
  </si>
  <si>
    <t>江背镇</t>
  </si>
  <si>
    <t>黄兴会展经济区</t>
  </si>
  <si>
    <t>金井镇</t>
  </si>
  <si>
    <t>春华镇</t>
  </si>
  <si>
    <t>开慧镇</t>
  </si>
  <si>
    <t>路口镇</t>
  </si>
  <si>
    <t>高桥镇</t>
  </si>
  <si>
    <t>福临镇</t>
  </si>
  <si>
    <t>青山铺镇</t>
  </si>
  <si>
    <t>果园镇</t>
  </si>
  <si>
    <t>北山镇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</si>
</sst>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</numFmts>
  <fonts count="5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仿宋_GB2312"/>
      <family val="3"/>
    </font>
    <font>
      <sz val="20"/>
      <name val="方正小标宋简体"/>
      <family val="4"/>
    </font>
    <font>
      <b/>
      <sz val="12"/>
      <name val="仿宋_GB2312"/>
      <family val="3"/>
    </font>
    <font>
      <b/>
      <sz val="14"/>
      <name val="仿宋_GB2312"/>
      <family val="3"/>
    </font>
    <font>
      <sz val="12"/>
      <color indexed="8"/>
      <name val="仿宋_GB2312"/>
      <family val="3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20"/>
      <color indexed="8"/>
      <name val="方正小标宋简体"/>
      <family val="4"/>
    </font>
    <font>
      <b/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  <font>
      <sz val="12"/>
      <color rgb="FF000000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0" borderId="0">
      <alignment/>
      <protection/>
    </xf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32" applyFont="1" applyFill="1" applyAlignment="1">
      <alignment horizontal="left" vertical="center"/>
      <protection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59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3" borderId="12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3" fontId="7" fillId="33" borderId="10" xfId="0" applyNumberFormat="1" applyFont="1" applyFill="1" applyBorder="1" applyAlignment="1" applyProtection="1">
      <alignment horizontal="left" vertical="center" wrapText="1"/>
      <protection/>
    </xf>
    <xf numFmtId="177" fontId="3" fillId="33" borderId="10" xfId="0" applyNumberFormat="1" applyFont="1" applyFill="1" applyBorder="1" applyAlignment="1" applyProtection="1">
      <alignment horizontal="center" vertical="center" wrapText="1"/>
      <protection/>
    </xf>
    <xf numFmtId="176" fontId="7" fillId="33" borderId="10" xfId="67" applyNumberFormat="1" applyFont="1" applyFill="1" applyBorder="1" applyAlignment="1" applyProtection="1">
      <alignment horizontal="left" vertical="center" wrapText="1"/>
      <protection/>
    </xf>
    <xf numFmtId="177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177" fontId="7" fillId="33" borderId="10" xfId="67" applyNumberFormat="1" applyFont="1" applyFill="1" applyBorder="1" applyAlignment="1">
      <alignment horizontal="center" vertical="center" wrapText="1"/>
      <protection/>
    </xf>
    <xf numFmtId="177" fontId="7" fillId="33" borderId="10" xfId="0" applyNumberFormat="1" applyFont="1" applyFill="1" applyBorder="1" applyAlignment="1">
      <alignment horizontal="center" vertical="center" wrapText="1"/>
    </xf>
    <xf numFmtId="176" fontId="7" fillId="33" borderId="10" xfId="67" applyNumberFormat="1" applyFont="1" applyFill="1" applyBorder="1" applyAlignment="1">
      <alignment horizontal="left" vertical="center" wrapText="1"/>
      <protection/>
    </xf>
    <xf numFmtId="3" fontId="3" fillId="33" borderId="10" xfId="0" applyNumberFormat="1" applyFont="1" applyFill="1" applyBorder="1" applyAlignment="1" applyProtection="1">
      <alignment horizontal="left" vertical="center" wrapText="1"/>
      <protection/>
    </xf>
    <xf numFmtId="177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177" fontId="5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9" fillId="33" borderId="0" xfId="32" applyFont="1" applyFill="1">
      <alignment vertical="center"/>
      <protection/>
    </xf>
    <xf numFmtId="0" fontId="0" fillId="33" borderId="0" xfId="32" applyFont="1" applyFill="1">
      <alignment vertical="center"/>
      <protection/>
    </xf>
    <xf numFmtId="0" fontId="4" fillId="33" borderId="0" xfId="32" applyFont="1" applyFill="1" applyAlignment="1">
      <alignment horizontal="center" vertical="center"/>
      <protection/>
    </xf>
    <xf numFmtId="0" fontId="0" fillId="33" borderId="0" xfId="32" applyFont="1" applyFill="1" applyAlignment="1">
      <alignment horizontal="left" vertical="center"/>
      <protection/>
    </xf>
    <xf numFmtId="0" fontId="3" fillId="33" borderId="12" xfId="32" applyFont="1" applyFill="1" applyBorder="1" applyAlignment="1">
      <alignment horizontal="right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0" xfId="66" applyFont="1" applyFill="1" applyBorder="1" applyAlignment="1">
      <alignment horizontal="center" vertical="center" wrapText="1"/>
      <protection/>
    </xf>
    <xf numFmtId="1" fontId="10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78" fontId="10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176" fontId="7" fillId="33" borderId="10" xfId="0" applyNumberFormat="1" applyFont="1" applyFill="1" applyBorder="1" applyAlignment="1">
      <alignment horizontal="center" vertical="center" wrapText="1"/>
    </xf>
    <xf numFmtId="1" fontId="7" fillId="33" borderId="10" xfId="66" applyNumberFormat="1" applyFont="1" applyFill="1" applyBorder="1" applyAlignment="1" applyProtection="1">
      <alignment horizontal="center" vertical="center" wrapText="1"/>
      <protection/>
    </xf>
    <xf numFmtId="178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vertical="center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11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12" fillId="33" borderId="10" xfId="66" applyFont="1" applyFill="1" applyBorder="1" applyAlignment="1">
      <alignment horizontal="center" vertical="center" wrapText="1"/>
      <protection/>
    </xf>
    <xf numFmtId="1" fontId="8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 applyProtection="1">
      <alignment vertical="center" wrapText="1"/>
      <protection locked="0"/>
    </xf>
    <xf numFmtId="0" fontId="55" fillId="33" borderId="10" xfId="0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13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12" xfId="0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center" wrapText="1"/>
    </xf>
    <xf numFmtId="0" fontId="7" fillId="33" borderId="10" xfId="66" applyFont="1" applyFill="1" applyBorder="1" applyAlignment="1">
      <alignment horizontal="left" vertical="center" wrapText="1"/>
      <protection/>
    </xf>
    <xf numFmtId="1" fontId="7" fillId="33" borderId="10" xfId="0" applyNumberFormat="1" applyFont="1" applyFill="1" applyBorder="1" applyAlignment="1">
      <alignment horizontal="center" vertical="center" wrapText="1"/>
    </xf>
    <xf numFmtId="176" fontId="11" fillId="33" borderId="10" xfId="0" applyNumberFormat="1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/>
    </xf>
    <xf numFmtId="176" fontId="56" fillId="33" borderId="10" xfId="0" applyNumberFormat="1" applyFont="1" applyFill="1" applyBorder="1" applyAlignment="1">
      <alignment horizontal="center" vertical="center" wrapText="1"/>
    </xf>
    <xf numFmtId="1" fontId="7" fillId="33" borderId="10" xfId="65" applyNumberFormat="1" applyFont="1" applyFill="1" applyBorder="1" applyAlignment="1">
      <alignment horizontal="left" vertical="center" wrapText="1"/>
      <protection/>
    </xf>
    <xf numFmtId="176" fontId="7" fillId="33" borderId="10" xfId="65" applyNumberFormat="1" applyFont="1" applyFill="1" applyBorder="1" applyAlignment="1">
      <alignment horizontal="center" vertical="center" wrapText="1"/>
      <protection/>
    </xf>
    <xf numFmtId="176" fontId="11" fillId="33" borderId="10" xfId="65" applyNumberFormat="1" applyFont="1" applyFill="1" applyBorder="1" applyAlignment="1">
      <alignment horizontal="center" vertical="center" wrapText="1"/>
      <protection/>
    </xf>
    <xf numFmtId="1" fontId="7" fillId="33" borderId="10" xfId="65" applyNumberFormat="1" applyFont="1" applyFill="1" applyBorder="1" applyAlignment="1">
      <alignment horizontal="center" vertical="center" wrapText="1"/>
      <protection/>
    </xf>
    <xf numFmtId="0" fontId="7" fillId="33" borderId="10" xfId="66" applyFont="1" applyFill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_附表1、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2004预算表工作簿簿内审核公式" xfId="65"/>
    <cellStyle name="常规_Sheet1" xfId="66"/>
    <cellStyle name="常规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="85" zoomScaleSheetLayoutView="85" workbookViewId="0" topLeftCell="A1">
      <pane ySplit="5" topLeftCell="A16" activePane="bottomLeft" state="frozen"/>
      <selection pane="bottomLeft" activeCell="A1" sqref="A1"/>
    </sheetView>
  </sheetViews>
  <sheetFormatPr defaultColWidth="9.00390625" defaultRowHeight="14.25"/>
  <cols>
    <col min="1" max="1" width="39.25390625" style="2" customWidth="1"/>
    <col min="2" max="2" width="10.875" style="44" customWidth="1"/>
    <col min="3" max="3" width="9.75390625" style="44" customWidth="1"/>
    <col min="4" max="4" width="10.125" style="2" customWidth="1"/>
    <col min="5" max="5" width="9.875" style="2" customWidth="1"/>
    <col min="6" max="6" width="9.875" style="2" bestFit="1" customWidth="1"/>
    <col min="7" max="7" width="10.875" style="2" customWidth="1"/>
    <col min="8" max="8" width="9.375" style="2" bestFit="1" customWidth="1"/>
    <col min="9" max="16384" width="9.00390625" style="2" customWidth="1"/>
  </cols>
  <sheetData>
    <row r="1" ht="24.75" customHeight="1">
      <c r="A1" s="20" t="s">
        <v>0</v>
      </c>
    </row>
    <row r="2" spans="1:7" ht="30" customHeight="1">
      <c r="A2" s="78" t="s">
        <v>1</v>
      </c>
      <c r="B2" s="78"/>
      <c r="C2" s="78"/>
      <c r="D2" s="78"/>
      <c r="E2" s="78"/>
      <c r="F2" s="78"/>
      <c r="G2" s="78"/>
    </row>
    <row r="3" spans="1:7" s="2" customFormat="1" ht="16.5" customHeight="1">
      <c r="A3" s="79"/>
      <c r="B3" s="79"/>
      <c r="C3" s="79"/>
      <c r="D3" s="79"/>
      <c r="E3" s="79"/>
      <c r="F3" s="80" t="s">
        <v>2</v>
      </c>
      <c r="G3" s="80"/>
    </row>
    <row r="4" spans="1:7" s="2" customFormat="1" ht="18" customHeight="1">
      <c r="A4" s="51" t="s">
        <v>3</v>
      </c>
      <c r="B4" s="51" t="s">
        <v>4</v>
      </c>
      <c r="C4" s="51" t="s">
        <v>5</v>
      </c>
      <c r="D4" s="51" t="s">
        <v>6</v>
      </c>
      <c r="E4" s="51"/>
      <c r="F4" s="51" t="s">
        <v>7</v>
      </c>
      <c r="G4" s="51"/>
    </row>
    <row r="5" spans="1:7" s="2" customFormat="1" ht="36" customHeight="1">
      <c r="A5" s="51"/>
      <c r="B5" s="51"/>
      <c r="C5" s="51"/>
      <c r="D5" s="81" t="s">
        <v>8</v>
      </c>
      <c r="E5" s="81" t="s">
        <v>9</v>
      </c>
      <c r="F5" s="81" t="s">
        <v>10</v>
      </c>
      <c r="G5" s="81" t="s">
        <v>11</v>
      </c>
    </row>
    <row r="6" spans="1:8" s="43" customFormat="1" ht="21" customHeight="1">
      <c r="A6" s="54" t="s">
        <v>12</v>
      </c>
      <c r="B6" s="55">
        <f>SUM(B7,,B22)</f>
        <v>1334245.2932190476</v>
      </c>
      <c r="C6" s="55">
        <f>SUM(C7,,C22)</f>
        <v>1345925.619047619</v>
      </c>
      <c r="D6" s="55">
        <f aca="true" t="shared" si="0" ref="D6:H6">SUM(D7,D22)</f>
        <v>1325724</v>
      </c>
      <c r="E6" s="57">
        <f aca="true" t="shared" si="1" ref="E6:E8">SUM(D6/C6*100)</f>
        <v>98.49905382870165</v>
      </c>
      <c r="F6" s="55">
        <f t="shared" si="0"/>
        <v>67293</v>
      </c>
      <c r="G6" s="57">
        <f>SUM(F6)/(D6-F6)*100</f>
        <v>5.347373038331065</v>
      </c>
      <c r="H6" s="82">
        <f t="shared" si="0"/>
        <v>1258431</v>
      </c>
    </row>
    <row r="7" spans="1:8" ht="21" customHeight="1">
      <c r="A7" s="83" t="s">
        <v>13</v>
      </c>
      <c r="B7" s="84">
        <f>SUM(B8:B21)</f>
        <v>1063220.2932190476</v>
      </c>
      <c r="C7" s="84">
        <f>SUM(C8:C21)</f>
        <v>1064900.619047619</v>
      </c>
      <c r="D7" s="10">
        <f>SUM(D8:D21)</f>
        <v>1031311</v>
      </c>
      <c r="E7" s="61">
        <f t="shared" si="1"/>
        <v>96.84575081967185</v>
      </c>
      <c r="F7" s="59">
        <f>SUM(F8:F21)</f>
        <v>28658</v>
      </c>
      <c r="G7" s="61">
        <f>(F7)/(D7-F7)*100</f>
        <v>2.858217149901312</v>
      </c>
      <c r="H7" s="85">
        <f>SUM(H8:H21)</f>
        <v>1002653</v>
      </c>
    </row>
    <row r="8" spans="1:8" ht="21" customHeight="1">
      <c r="A8" s="83" t="s">
        <v>14</v>
      </c>
      <c r="B8" s="86">
        <v>393557.3333333333</v>
      </c>
      <c r="C8" s="86">
        <v>400224</v>
      </c>
      <c r="D8" s="10">
        <v>409070</v>
      </c>
      <c r="E8" s="61">
        <f t="shared" si="1"/>
        <v>102.21026225313825</v>
      </c>
      <c r="F8" s="59">
        <f>D8-H8</f>
        <v>36288</v>
      </c>
      <c r="G8" s="61">
        <f aca="true" t="shared" si="2" ref="G7:G21">(F8)/(D8-F8)*100</f>
        <v>9.734375586804084</v>
      </c>
      <c r="H8" s="87">
        <v>372782</v>
      </c>
    </row>
    <row r="9" spans="1:8" ht="21" customHeight="1">
      <c r="A9" s="83" t="s">
        <v>15</v>
      </c>
      <c r="B9" s="86"/>
      <c r="C9" s="86"/>
      <c r="D9" s="10">
        <v>51</v>
      </c>
      <c r="E9" s="61"/>
      <c r="F9" s="59">
        <f aca="true" t="shared" si="3" ref="F8:F26">D9-H9</f>
        <v>5</v>
      </c>
      <c r="G9" s="61">
        <f t="shared" si="2"/>
        <v>10.869565217391305</v>
      </c>
      <c r="H9" s="87">
        <v>46</v>
      </c>
    </row>
    <row r="10" spans="1:8" ht="21" customHeight="1">
      <c r="A10" s="83" t="s">
        <v>16</v>
      </c>
      <c r="B10" s="86">
        <v>88716.65759999999</v>
      </c>
      <c r="C10" s="86">
        <v>101702</v>
      </c>
      <c r="D10" s="10">
        <v>87452</v>
      </c>
      <c r="E10" s="61">
        <f aca="true" t="shared" si="4" ref="E10:E26">SUM(D10/C10*100)</f>
        <v>85.98847613616252</v>
      </c>
      <c r="F10" s="59">
        <f t="shared" si="3"/>
        <v>4692</v>
      </c>
      <c r="G10" s="61">
        <f t="shared" si="2"/>
        <v>5.669405509908168</v>
      </c>
      <c r="H10" s="87">
        <v>82760</v>
      </c>
    </row>
    <row r="11" spans="1:8" ht="21" customHeight="1">
      <c r="A11" s="83" t="s">
        <v>17</v>
      </c>
      <c r="B11" s="86">
        <v>28160.808000000005</v>
      </c>
      <c r="C11" s="86">
        <v>35125</v>
      </c>
      <c r="D11" s="59">
        <v>34677</v>
      </c>
      <c r="E11" s="61">
        <f t="shared" si="4"/>
        <v>98.72455516014234</v>
      </c>
      <c r="F11" s="59">
        <f t="shared" si="3"/>
        <v>8412</v>
      </c>
      <c r="G11" s="61">
        <f t="shared" si="2"/>
        <v>32.027412906910335</v>
      </c>
      <c r="H11" s="87">
        <v>26265</v>
      </c>
    </row>
    <row r="12" spans="1:8" ht="21" customHeight="1">
      <c r="A12" s="83" t="s">
        <v>18</v>
      </c>
      <c r="B12" s="86">
        <v>579.82</v>
      </c>
      <c r="C12" s="86">
        <v>73.33333333333333</v>
      </c>
      <c r="D12" s="59">
        <v>92</v>
      </c>
      <c r="E12" s="61">
        <f t="shared" si="4"/>
        <v>125.45454545454547</v>
      </c>
      <c r="F12" s="59">
        <f t="shared" si="3"/>
        <v>-455</v>
      </c>
      <c r="G12" s="61">
        <f t="shared" si="2"/>
        <v>-83.18098720292505</v>
      </c>
      <c r="H12" s="87">
        <v>547</v>
      </c>
    </row>
    <row r="13" spans="1:8" ht="21" customHeight="1">
      <c r="A13" s="83" t="s">
        <v>19</v>
      </c>
      <c r="B13" s="86">
        <v>47345.96</v>
      </c>
      <c r="C13" s="86">
        <v>46344</v>
      </c>
      <c r="D13" s="59">
        <v>46450</v>
      </c>
      <c r="E13" s="61">
        <f t="shared" si="4"/>
        <v>100.22872432245813</v>
      </c>
      <c r="F13" s="59">
        <f t="shared" si="3"/>
        <v>1786</v>
      </c>
      <c r="G13" s="61">
        <f t="shared" si="2"/>
        <v>3.998746193802615</v>
      </c>
      <c r="H13" s="87">
        <v>44664</v>
      </c>
    </row>
    <row r="14" spans="1:8" ht="21" customHeight="1">
      <c r="A14" s="88" t="s">
        <v>20</v>
      </c>
      <c r="B14" s="86">
        <v>52958.66</v>
      </c>
      <c r="C14" s="86">
        <v>51111</v>
      </c>
      <c r="D14" s="59">
        <v>62415</v>
      </c>
      <c r="E14" s="61">
        <f t="shared" si="4"/>
        <v>122.11656981863004</v>
      </c>
      <c r="F14" s="59">
        <f t="shared" si="3"/>
        <v>13176</v>
      </c>
      <c r="G14" s="61">
        <f t="shared" si="2"/>
        <v>26.75927618351307</v>
      </c>
      <c r="H14" s="87">
        <v>49239</v>
      </c>
    </row>
    <row r="15" spans="1:8" ht="21" customHeight="1">
      <c r="A15" s="88" t="s">
        <v>21</v>
      </c>
      <c r="B15" s="86">
        <v>22274.84</v>
      </c>
      <c r="C15" s="86">
        <v>23264</v>
      </c>
      <c r="D15" s="59">
        <v>23527</v>
      </c>
      <c r="E15" s="61">
        <f t="shared" si="4"/>
        <v>101.13050206327372</v>
      </c>
      <c r="F15" s="59">
        <f t="shared" si="3"/>
        <v>2522</v>
      </c>
      <c r="G15" s="61">
        <f t="shared" si="2"/>
        <v>12.00666507974292</v>
      </c>
      <c r="H15" s="87">
        <v>21005</v>
      </c>
    </row>
    <row r="16" spans="1:8" ht="21" customHeight="1">
      <c r="A16" s="88" t="s">
        <v>22</v>
      </c>
      <c r="B16" s="86">
        <v>33401.66</v>
      </c>
      <c r="C16" s="86">
        <v>31484.285714285717</v>
      </c>
      <c r="D16" s="59">
        <v>34412</v>
      </c>
      <c r="E16" s="61">
        <f t="shared" si="4"/>
        <v>109.29897000771358</v>
      </c>
      <c r="F16" s="59">
        <f t="shared" si="3"/>
        <v>2901</v>
      </c>
      <c r="G16" s="61">
        <f t="shared" si="2"/>
        <v>9.20630890800038</v>
      </c>
      <c r="H16" s="87">
        <v>31511</v>
      </c>
    </row>
    <row r="17" spans="1:8" ht="21" customHeight="1">
      <c r="A17" s="88" t="s">
        <v>23</v>
      </c>
      <c r="B17" s="86">
        <v>200090.90000000002</v>
      </c>
      <c r="C17" s="86">
        <v>190091</v>
      </c>
      <c r="D17" s="59">
        <v>152033</v>
      </c>
      <c r="E17" s="61">
        <f t="shared" si="4"/>
        <v>79.9790626594631</v>
      </c>
      <c r="F17" s="59">
        <f t="shared" si="3"/>
        <v>-36732</v>
      </c>
      <c r="G17" s="61">
        <f t="shared" si="2"/>
        <v>-19.459115831854422</v>
      </c>
      <c r="H17" s="87">
        <v>188765</v>
      </c>
    </row>
    <row r="18" spans="1:8" ht="21" customHeight="1">
      <c r="A18" s="88" t="s">
        <v>24</v>
      </c>
      <c r="B18" s="86">
        <v>13990.94</v>
      </c>
      <c r="C18" s="86">
        <v>35399</v>
      </c>
      <c r="D18" s="59">
        <v>36398</v>
      </c>
      <c r="E18" s="61">
        <f t="shared" si="4"/>
        <v>102.82211361902878</v>
      </c>
      <c r="F18" s="59">
        <f t="shared" si="3"/>
        <v>23199</v>
      </c>
      <c r="G18" s="61">
        <f t="shared" si="2"/>
        <v>175.76331540268203</v>
      </c>
      <c r="H18" s="87">
        <v>13199</v>
      </c>
    </row>
    <row r="19" spans="1:8" ht="21" customHeight="1">
      <c r="A19" s="83" t="s">
        <v>25</v>
      </c>
      <c r="B19" s="86">
        <v>25892</v>
      </c>
      <c r="C19" s="86">
        <v>6115</v>
      </c>
      <c r="D19" s="59">
        <v>17622</v>
      </c>
      <c r="E19" s="61">
        <f t="shared" si="4"/>
        <v>288.1766148814391</v>
      </c>
      <c r="F19" s="59">
        <f t="shared" si="3"/>
        <v>-6804</v>
      </c>
      <c r="G19" s="61">
        <f t="shared" si="2"/>
        <v>-27.855563743551954</v>
      </c>
      <c r="H19" s="87">
        <v>24426</v>
      </c>
    </row>
    <row r="20" spans="1:8" ht="21" customHeight="1">
      <c r="A20" s="83" t="s">
        <v>26</v>
      </c>
      <c r="B20" s="86">
        <v>155685</v>
      </c>
      <c r="C20" s="86">
        <v>143254</v>
      </c>
      <c r="D20" s="59">
        <v>126508</v>
      </c>
      <c r="E20" s="61">
        <f t="shared" si="4"/>
        <v>88.31027405866503</v>
      </c>
      <c r="F20" s="59">
        <f t="shared" si="3"/>
        <v>-20402</v>
      </c>
      <c r="G20" s="61">
        <f t="shared" si="2"/>
        <v>-13.88741406303179</v>
      </c>
      <c r="H20" s="87">
        <v>146910</v>
      </c>
    </row>
    <row r="21" spans="1:8" ht="21" customHeight="1">
      <c r="A21" s="83" t="s">
        <v>27</v>
      </c>
      <c r="B21" s="86">
        <v>565.7142857142858</v>
      </c>
      <c r="C21" s="86">
        <v>714</v>
      </c>
      <c r="D21" s="59">
        <v>604</v>
      </c>
      <c r="E21" s="61">
        <f t="shared" si="4"/>
        <v>84.593837535014</v>
      </c>
      <c r="F21" s="59">
        <f t="shared" si="3"/>
        <v>70</v>
      </c>
      <c r="G21" s="61">
        <f t="shared" si="2"/>
        <v>13.108614232209737</v>
      </c>
      <c r="H21" s="87">
        <v>534</v>
      </c>
    </row>
    <row r="22" spans="1:8" ht="21" customHeight="1">
      <c r="A22" s="83" t="s">
        <v>28</v>
      </c>
      <c r="B22" s="59">
        <f>SUM(B23,B32:B37)</f>
        <v>271025</v>
      </c>
      <c r="C22" s="59">
        <f aca="true" t="shared" si="5" ref="C22:H22">SUM(C23,C32:C37)</f>
        <v>281025</v>
      </c>
      <c r="D22" s="59">
        <f t="shared" si="5"/>
        <v>294413</v>
      </c>
      <c r="E22" s="61">
        <f t="shared" si="4"/>
        <v>104.76398896895293</v>
      </c>
      <c r="F22" s="59">
        <f t="shared" si="3"/>
        <v>38635</v>
      </c>
      <c r="G22" s="61">
        <f aca="true" t="shared" si="6" ref="G22:G26">(F22)/(D22-F22)*100</f>
        <v>15.104895651697955</v>
      </c>
      <c r="H22" s="85">
        <f t="shared" si="5"/>
        <v>255778</v>
      </c>
    </row>
    <row r="23" spans="1:8" ht="21" customHeight="1">
      <c r="A23" s="83" t="s">
        <v>29</v>
      </c>
      <c r="B23" s="64">
        <f>SUM(B24:B31)</f>
        <v>137451</v>
      </c>
      <c r="C23" s="64">
        <f aca="true" t="shared" si="7" ref="C23:H23">SUM(C24:C31)</f>
        <v>137451</v>
      </c>
      <c r="D23" s="59">
        <f t="shared" si="7"/>
        <v>212050</v>
      </c>
      <c r="E23" s="61">
        <f t="shared" si="4"/>
        <v>154.27315916217418</v>
      </c>
      <c r="F23" s="59">
        <f t="shared" si="3"/>
        <v>71344</v>
      </c>
      <c r="G23" s="61">
        <f t="shared" si="6"/>
        <v>50.70430543118275</v>
      </c>
      <c r="H23" s="85">
        <f t="shared" si="7"/>
        <v>140706</v>
      </c>
    </row>
    <row r="24" spans="1:8" ht="21" customHeight="1">
      <c r="A24" s="83" t="s">
        <v>30</v>
      </c>
      <c r="B24" s="86">
        <v>29292</v>
      </c>
      <c r="C24" s="86">
        <v>29292</v>
      </c>
      <c r="D24" s="89">
        <v>28464</v>
      </c>
      <c r="E24" s="61">
        <f t="shared" si="4"/>
        <v>97.17328963539534</v>
      </c>
      <c r="F24" s="59">
        <f t="shared" si="3"/>
        <v>831</v>
      </c>
      <c r="G24" s="61">
        <f t="shared" si="6"/>
        <v>3.007273911627402</v>
      </c>
      <c r="H24" s="90">
        <v>27633</v>
      </c>
    </row>
    <row r="25" spans="1:8" ht="21" customHeight="1">
      <c r="A25" s="83" t="s">
        <v>31</v>
      </c>
      <c r="B25" s="86">
        <v>19635</v>
      </c>
      <c r="C25" s="86">
        <v>19635</v>
      </c>
      <c r="D25" s="89">
        <v>19132</v>
      </c>
      <c r="E25" s="61">
        <f t="shared" si="4"/>
        <v>97.43824802648332</v>
      </c>
      <c r="F25" s="59">
        <f t="shared" si="3"/>
        <v>609</v>
      </c>
      <c r="G25" s="61">
        <f t="shared" si="6"/>
        <v>3.287804351346974</v>
      </c>
      <c r="H25" s="90">
        <v>18523</v>
      </c>
    </row>
    <row r="26" spans="1:8" ht="21" customHeight="1">
      <c r="A26" s="83" t="s">
        <v>32</v>
      </c>
      <c r="B26" s="86">
        <v>6419</v>
      </c>
      <c r="C26" s="86">
        <v>6419</v>
      </c>
      <c r="D26" s="89">
        <v>9874</v>
      </c>
      <c r="E26" s="61">
        <f t="shared" si="4"/>
        <v>153.8245832684219</v>
      </c>
      <c r="F26" s="59">
        <f t="shared" si="3"/>
        <v>6601</v>
      </c>
      <c r="G26" s="61">
        <f t="shared" si="6"/>
        <v>201.68041552092882</v>
      </c>
      <c r="H26" s="90">
        <v>3273</v>
      </c>
    </row>
    <row r="27" spans="1:8" ht="21" customHeight="1">
      <c r="A27" s="83" t="s">
        <v>33</v>
      </c>
      <c r="B27" s="86">
        <v>41</v>
      </c>
      <c r="C27" s="86">
        <v>41</v>
      </c>
      <c r="D27" s="89"/>
      <c r="E27" s="61"/>
      <c r="F27" s="59"/>
      <c r="G27" s="61"/>
      <c r="H27" s="90">
        <v>0</v>
      </c>
    </row>
    <row r="28" spans="1:8" ht="21" customHeight="1">
      <c r="A28" s="83" t="s">
        <v>34</v>
      </c>
      <c r="B28" s="86">
        <v>35000</v>
      </c>
      <c r="C28" s="86">
        <v>35000</v>
      </c>
      <c r="D28" s="89">
        <v>69656</v>
      </c>
      <c r="E28" s="61">
        <f>SUM(D28/C28*100)</f>
        <v>199.01714285714286</v>
      </c>
      <c r="F28" s="59">
        <f aca="true" t="shared" si="8" ref="F28:F37">D28-H28</f>
        <v>30607</v>
      </c>
      <c r="G28" s="61">
        <f aca="true" t="shared" si="9" ref="G28:G37">(F28)/(D28-F28)*100</f>
        <v>78.38100847652949</v>
      </c>
      <c r="H28" s="90">
        <v>39049</v>
      </c>
    </row>
    <row r="29" spans="1:8" ht="21" customHeight="1">
      <c r="A29" s="83" t="s">
        <v>35</v>
      </c>
      <c r="B29" s="86">
        <v>35000</v>
      </c>
      <c r="C29" s="86">
        <v>35000</v>
      </c>
      <c r="D29" s="89">
        <v>69656</v>
      </c>
      <c r="E29" s="61">
        <f aca="true" t="shared" si="10" ref="E28:E37">SUM(D29/C29*100)</f>
        <v>199.01714285714286</v>
      </c>
      <c r="F29" s="59">
        <f t="shared" si="8"/>
        <v>30607</v>
      </c>
      <c r="G29" s="61">
        <f t="shared" si="9"/>
        <v>78.38100847652949</v>
      </c>
      <c r="H29" s="90">
        <v>39049</v>
      </c>
    </row>
    <row r="30" spans="1:8" ht="21" customHeight="1">
      <c r="A30" s="88" t="s">
        <v>36</v>
      </c>
      <c r="B30" s="86">
        <v>3000</v>
      </c>
      <c r="C30" s="86">
        <v>3000</v>
      </c>
      <c r="D30" s="89">
        <v>4723</v>
      </c>
      <c r="E30" s="61">
        <f t="shared" si="10"/>
        <v>157.43333333333334</v>
      </c>
      <c r="F30" s="59">
        <f t="shared" si="8"/>
        <v>1514</v>
      </c>
      <c r="G30" s="61">
        <f t="shared" si="9"/>
        <v>47.17980679339358</v>
      </c>
      <c r="H30" s="90">
        <v>3209</v>
      </c>
    </row>
    <row r="31" spans="1:8" ht="21" customHeight="1">
      <c r="A31" s="88" t="s">
        <v>37</v>
      </c>
      <c r="B31" s="86">
        <v>9064</v>
      </c>
      <c r="C31" s="86">
        <f>7664+1400</f>
        <v>9064</v>
      </c>
      <c r="D31" s="89">
        <v>10545</v>
      </c>
      <c r="E31" s="61">
        <f t="shared" si="10"/>
        <v>116.33936451897617</v>
      </c>
      <c r="F31" s="59">
        <f t="shared" si="8"/>
        <v>575</v>
      </c>
      <c r="G31" s="61">
        <f t="shared" si="9"/>
        <v>5.767301905717152</v>
      </c>
      <c r="H31" s="90">
        <v>9970</v>
      </c>
    </row>
    <row r="32" spans="1:8" ht="21" customHeight="1">
      <c r="A32" s="83" t="s">
        <v>38</v>
      </c>
      <c r="B32" s="91">
        <v>40240</v>
      </c>
      <c r="C32" s="64">
        <v>45240</v>
      </c>
      <c r="D32" s="59">
        <v>24511</v>
      </c>
      <c r="E32" s="61">
        <f t="shared" si="10"/>
        <v>54.17992926613616</v>
      </c>
      <c r="F32" s="59">
        <f t="shared" si="8"/>
        <v>-12687</v>
      </c>
      <c r="G32" s="61">
        <f t="shared" si="9"/>
        <v>-34.106672401742024</v>
      </c>
      <c r="H32" s="85">
        <v>37198</v>
      </c>
    </row>
    <row r="33" spans="1:8" ht="21" customHeight="1">
      <c r="A33" s="83" t="s">
        <v>39</v>
      </c>
      <c r="B33" s="91">
        <v>18635</v>
      </c>
      <c r="C33" s="86">
        <v>18635</v>
      </c>
      <c r="D33" s="59">
        <v>17058</v>
      </c>
      <c r="E33" s="61">
        <f t="shared" si="10"/>
        <v>91.53742956801717</v>
      </c>
      <c r="F33" s="59">
        <f t="shared" si="8"/>
        <v>452</v>
      </c>
      <c r="G33" s="61">
        <f t="shared" si="9"/>
        <v>2.7219077441888473</v>
      </c>
      <c r="H33" s="85">
        <v>16606</v>
      </c>
    </row>
    <row r="34" spans="1:8" ht="21" customHeight="1">
      <c r="A34" s="83" t="s">
        <v>40</v>
      </c>
      <c r="B34" s="91">
        <v>26400</v>
      </c>
      <c r="C34" s="86">
        <v>26400</v>
      </c>
      <c r="D34" s="59">
        <v>14493</v>
      </c>
      <c r="E34" s="61">
        <f t="shared" si="10"/>
        <v>54.89772727272727</v>
      </c>
      <c r="F34" s="59">
        <f t="shared" si="8"/>
        <v>-9825</v>
      </c>
      <c r="G34" s="61">
        <f t="shared" si="9"/>
        <v>-40.40217123118677</v>
      </c>
      <c r="H34" s="85">
        <v>24318</v>
      </c>
    </row>
    <row r="35" spans="1:8" ht="21" customHeight="1">
      <c r="A35" s="83" t="s">
        <v>41</v>
      </c>
      <c r="B35" s="91">
        <v>100</v>
      </c>
      <c r="C35" s="86">
        <v>100</v>
      </c>
      <c r="D35" s="59">
        <v>96</v>
      </c>
      <c r="E35" s="61">
        <f t="shared" si="10"/>
        <v>96</v>
      </c>
      <c r="F35" s="59">
        <f t="shared" si="8"/>
        <v>-83</v>
      </c>
      <c r="G35" s="61">
        <f t="shared" si="9"/>
        <v>-46.36871508379888</v>
      </c>
      <c r="H35" s="85">
        <v>179</v>
      </c>
    </row>
    <row r="36" spans="1:8" ht="21" customHeight="1">
      <c r="A36" s="83" t="s">
        <v>42</v>
      </c>
      <c r="B36" s="91">
        <v>4500</v>
      </c>
      <c r="C36" s="86">
        <v>4500</v>
      </c>
      <c r="D36" s="59">
        <v>6158</v>
      </c>
      <c r="E36" s="61">
        <f t="shared" si="10"/>
        <v>136.84444444444443</v>
      </c>
      <c r="F36" s="59">
        <f t="shared" si="8"/>
        <v>1929</v>
      </c>
      <c r="G36" s="61">
        <f t="shared" si="9"/>
        <v>45.61362024119177</v>
      </c>
      <c r="H36" s="85">
        <v>4229</v>
      </c>
    </row>
    <row r="37" spans="1:8" ht="21" customHeight="1">
      <c r="A37" s="83" t="s">
        <v>43</v>
      </c>
      <c r="B37" s="92">
        <v>43699</v>
      </c>
      <c r="C37" s="86">
        <v>48699</v>
      </c>
      <c r="D37" s="59">
        <v>20047</v>
      </c>
      <c r="E37" s="61">
        <f t="shared" si="10"/>
        <v>41.165116326823956</v>
      </c>
      <c r="F37" s="59">
        <f t="shared" si="8"/>
        <v>-12495</v>
      </c>
      <c r="G37" s="61">
        <f t="shared" si="9"/>
        <v>-38.3965337102821</v>
      </c>
      <c r="H37" s="85">
        <v>32542</v>
      </c>
    </row>
  </sheetData>
  <sheetProtection/>
  <mergeCells count="7">
    <mergeCell ref="A2:G2"/>
    <mergeCell ref="F3:G3"/>
    <mergeCell ref="D4:E4"/>
    <mergeCell ref="F4:G4"/>
    <mergeCell ref="A4:A5"/>
    <mergeCell ref="B4:B5"/>
    <mergeCell ref="C4:C5"/>
  </mergeCells>
  <printOptions horizontalCentered="1" verticalCentered="1"/>
  <pageMargins left="0.7513888888888889" right="0.7513888888888889" top="0.38958333333333334" bottom="0.38958333333333334" header="0.3145833333333333" footer="0.3145833333333333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SheetLayoutView="100" workbookViewId="0" topLeftCell="A9">
      <selection activeCell="A1" sqref="A1"/>
    </sheetView>
  </sheetViews>
  <sheetFormatPr defaultColWidth="9.00390625" defaultRowHeight="14.25"/>
  <cols>
    <col min="1" max="1" width="30.625" style="25" customWidth="1"/>
    <col min="2" max="3" width="9.125" style="44" customWidth="1"/>
    <col min="4" max="4" width="8.875" style="2" customWidth="1"/>
    <col min="5" max="5" width="8.375" style="44" customWidth="1"/>
    <col min="6" max="6" width="9.25390625" style="45" customWidth="1"/>
    <col min="7" max="7" width="8.625" style="2" customWidth="1"/>
    <col min="8" max="9" width="9.00390625" style="2" customWidth="1"/>
    <col min="10" max="10" width="24.25390625" style="2" customWidth="1"/>
    <col min="11" max="11" width="18.875" style="2" customWidth="1"/>
    <col min="12" max="16384" width="9.00390625" style="2" customWidth="1"/>
  </cols>
  <sheetData>
    <row r="1" spans="1:7" ht="24.75" customHeight="1">
      <c r="A1" s="3" t="s">
        <v>44</v>
      </c>
      <c r="B1" s="46"/>
      <c r="C1" s="46"/>
      <c r="D1" s="47"/>
      <c r="E1" s="46"/>
      <c r="F1" s="47"/>
      <c r="G1" s="47"/>
    </row>
    <row r="2" spans="1:7" ht="30" customHeight="1">
      <c r="A2" s="48" t="s">
        <v>45</v>
      </c>
      <c r="B2" s="48"/>
      <c r="C2" s="48"/>
      <c r="D2" s="48"/>
      <c r="E2" s="48"/>
      <c r="F2" s="48"/>
      <c r="G2" s="48"/>
    </row>
    <row r="3" spans="1:7" ht="16.5" customHeight="1">
      <c r="A3" s="49"/>
      <c r="B3" s="46"/>
      <c r="C3" s="46"/>
      <c r="D3" s="47"/>
      <c r="E3" s="46"/>
      <c r="F3" s="50" t="s">
        <v>2</v>
      </c>
      <c r="G3" s="50"/>
    </row>
    <row r="4" spans="1:11" s="2" customFormat="1" ht="21.75" customHeight="1">
      <c r="A4" s="51" t="s">
        <v>46</v>
      </c>
      <c r="B4" s="51" t="s">
        <v>4</v>
      </c>
      <c r="C4" s="51" t="s">
        <v>47</v>
      </c>
      <c r="D4" s="23" t="s">
        <v>48</v>
      </c>
      <c r="E4" s="52" t="s">
        <v>49</v>
      </c>
      <c r="F4" s="51" t="s">
        <v>50</v>
      </c>
      <c r="G4" s="51"/>
      <c r="J4" s="68" t="s">
        <v>51</v>
      </c>
      <c r="K4" s="69" t="s">
        <v>52</v>
      </c>
    </row>
    <row r="5" spans="1:11" s="2" customFormat="1" ht="30.75" customHeight="1">
      <c r="A5" s="51"/>
      <c r="B5" s="51"/>
      <c r="C5" s="51"/>
      <c r="D5" s="24"/>
      <c r="E5" s="53"/>
      <c r="F5" s="51" t="s">
        <v>10</v>
      </c>
      <c r="G5" s="51" t="s">
        <v>11</v>
      </c>
      <c r="J5" s="68"/>
      <c r="K5" s="70"/>
    </row>
    <row r="6" spans="1:11" s="43" customFormat="1" ht="24.75" customHeight="1">
      <c r="A6" s="54" t="s">
        <v>53</v>
      </c>
      <c r="B6" s="55">
        <f aca="true" t="shared" si="0" ref="B6:F6">SUM(B7:B28)</f>
        <v>1989851</v>
      </c>
      <c r="C6" s="55">
        <f t="shared" si="0"/>
        <v>1976780</v>
      </c>
      <c r="D6" s="56">
        <f t="shared" si="0"/>
        <v>1778278</v>
      </c>
      <c r="E6" s="57">
        <f>SUM(D6/C6*100)</f>
        <v>89.95831604933275</v>
      </c>
      <c r="F6" s="55">
        <f>SUM(F7:F28)</f>
        <v>-168737</v>
      </c>
      <c r="G6" s="57">
        <f>SUM(F6)/(D6-F6)*100</f>
        <v>-8.666445815774404</v>
      </c>
      <c r="J6" s="71" t="s">
        <v>54</v>
      </c>
      <c r="K6" s="72">
        <f>SUM(K7:K28)</f>
        <v>1947015</v>
      </c>
    </row>
    <row r="7" spans="1:11" ht="24.75" customHeight="1">
      <c r="A7" s="58" t="s">
        <v>55</v>
      </c>
      <c r="B7" s="59">
        <v>220000</v>
      </c>
      <c r="C7" s="60">
        <v>220000</v>
      </c>
      <c r="D7" s="8">
        <v>242844</v>
      </c>
      <c r="E7" s="61">
        <f>SUM(D7/C7*100)</f>
        <v>110.38363636363637</v>
      </c>
      <c r="F7" s="62">
        <f>D7-K7</f>
        <v>15712</v>
      </c>
      <c r="G7" s="61">
        <f>SUM(F7)/(D7-F7)*100</f>
        <v>6.917563355229558</v>
      </c>
      <c r="J7" s="73" t="s">
        <v>56</v>
      </c>
      <c r="K7" s="74">
        <v>227132</v>
      </c>
    </row>
    <row r="8" spans="1:11" ht="24.75" customHeight="1">
      <c r="A8" s="58" t="s">
        <v>57</v>
      </c>
      <c r="B8" s="59">
        <v>2500</v>
      </c>
      <c r="C8" s="60">
        <v>3000</v>
      </c>
      <c r="D8" s="8">
        <v>1466</v>
      </c>
      <c r="E8" s="61">
        <f aca="true" t="shared" si="1" ref="E6:E28">SUM(D8/C8*100)</f>
        <v>48.86666666666667</v>
      </c>
      <c r="F8" s="62">
        <f aca="true" t="shared" si="2" ref="F8:F28">D8-K8</f>
        <v>455</v>
      </c>
      <c r="G8" s="61">
        <f aca="true" t="shared" si="3" ref="G8:G28">SUM(F8)/(D8-F8)*100</f>
        <v>45.00494559841741</v>
      </c>
      <c r="J8" s="73" t="s">
        <v>58</v>
      </c>
      <c r="K8" s="74">
        <v>1011</v>
      </c>
    </row>
    <row r="9" spans="1:11" ht="24.75" customHeight="1">
      <c r="A9" s="58" t="s">
        <v>59</v>
      </c>
      <c r="B9" s="59">
        <v>76500</v>
      </c>
      <c r="C9" s="60">
        <v>76500</v>
      </c>
      <c r="D9" s="8">
        <v>85492</v>
      </c>
      <c r="E9" s="61">
        <f t="shared" si="1"/>
        <v>111.75424836601306</v>
      </c>
      <c r="F9" s="62">
        <f t="shared" si="2"/>
        <v>4827</v>
      </c>
      <c r="G9" s="61">
        <f t="shared" si="3"/>
        <v>5.984007934048225</v>
      </c>
      <c r="J9" s="73" t="s">
        <v>60</v>
      </c>
      <c r="K9" s="74">
        <v>80665</v>
      </c>
    </row>
    <row r="10" spans="1:11" ht="24.75" customHeight="1">
      <c r="A10" s="58" t="s">
        <v>61</v>
      </c>
      <c r="B10" s="59">
        <v>250000</v>
      </c>
      <c r="C10" s="60">
        <v>250000</v>
      </c>
      <c r="D10" s="8">
        <v>313733</v>
      </c>
      <c r="E10" s="61">
        <f t="shared" si="1"/>
        <v>125.49319999999999</v>
      </c>
      <c r="F10" s="62">
        <f t="shared" si="2"/>
        <v>51132</v>
      </c>
      <c r="G10" s="61">
        <f t="shared" si="3"/>
        <v>19.471365303254746</v>
      </c>
      <c r="J10" s="73" t="s">
        <v>62</v>
      </c>
      <c r="K10" s="74">
        <v>262601</v>
      </c>
    </row>
    <row r="11" spans="1:11" ht="24.75" customHeight="1">
      <c r="A11" s="58" t="s">
        <v>63</v>
      </c>
      <c r="B11" s="59">
        <v>48000</v>
      </c>
      <c r="C11" s="60">
        <v>148000</v>
      </c>
      <c r="D11" s="8">
        <v>139707</v>
      </c>
      <c r="E11" s="61">
        <f t="shared" si="1"/>
        <v>94.39662162162162</v>
      </c>
      <c r="F11" s="62">
        <f t="shared" si="2"/>
        <v>6637</v>
      </c>
      <c r="G11" s="61">
        <f t="shared" si="3"/>
        <v>4.9876005110092425</v>
      </c>
      <c r="J11" s="73" t="s">
        <v>64</v>
      </c>
      <c r="K11" s="74">
        <v>133070</v>
      </c>
    </row>
    <row r="12" spans="1:11" ht="24.75" customHeight="1">
      <c r="A12" s="58" t="s">
        <v>65</v>
      </c>
      <c r="B12" s="59">
        <v>40000</v>
      </c>
      <c r="C12" s="60">
        <v>28000</v>
      </c>
      <c r="D12" s="8">
        <v>19337</v>
      </c>
      <c r="E12" s="61">
        <f t="shared" si="1"/>
        <v>69.06071428571428</v>
      </c>
      <c r="F12" s="62">
        <f t="shared" si="2"/>
        <v>-1817</v>
      </c>
      <c r="G12" s="61">
        <f t="shared" si="3"/>
        <v>-8.589392077148531</v>
      </c>
      <c r="J12" s="73" t="s">
        <v>66</v>
      </c>
      <c r="K12" s="74">
        <v>21154</v>
      </c>
    </row>
    <row r="13" spans="1:11" ht="24.75" customHeight="1">
      <c r="A13" s="58" t="s">
        <v>67</v>
      </c>
      <c r="B13" s="59">
        <v>200000</v>
      </c>
      <c r="C13" s="60">
        <v>170000</v>
      </c>
      <c r="D13" s="8">
        <v>122210</v>
      </c>
      <c r="E13" s="61">
        <f t="shared" si="1"/>
        <v>71.88823529411764</v>
      </c>
      <c r="F13" s="62">
        <f t="shared" si="2"/>
        <v>-9039</v>
      </c>
      <c r="G13" s="61">
        <f t="shared" si="3"/>
        <v>-6.886909614549444</v>
      </c>
      <c r="J13" s="73" t="s">
        <v>68</v>
      </c>
      <c r="K13" s="74">
        <v>131249</v>
      </c>
    </row>
    <row r="14" spans="1:11" ht="24.75" customHeight="1">
      <c r="A14" s="58" t="s">
        <v>69</v>
      </c>
      <c r="B14" s="59">
        <v>160000</v>
      </c>
      <c r="C14" s="60">
        <v>160000</v>
      </c>
      <c r="D14" s="8">
        <v>103300</v>
      </c>
      <c r="E14" s="61">
        <f t="shared" si="1"/>
        <v>64.5625</v>
      </c>
      <c r="F14" s="62">
        <f t="shared" si="2"/>
        <v>-1141</v>
      </c>
      <c r="G14" s="61">
        <f t="shared" si="3"/>
        <v>-1.0924828371999502</v>
      </c>
      <c r="J14" s="73" t="s">
        <v>70</v>
      </c>
      <c r="K14" s="74">
        <v>104441</v>
      </c>
    </row>
    <row r="15" spans="1:11" ht="24.75" customHeight="1">
      <c r="A15" s="58" t="s">
        <v>71</v>
      </c>
      <c r="B15" s="59">
        <v>156500</v>
      </c>
      <c r="C15" s="60">
        <v>116500</v>
      </c>
      <c r="D15" s="8">
        <v>66500</v>
      </c>
      <c r="E15" s="61">
        <f t="shared" si="1"/>
        <v>57.08154506437768</v>
      </c>
      <c r="F15" s="62">
        <f t="shared" si="2"/>
        <v>-89017</v>
      </c>
      <c r="G15" s="61">
        <f t="shared" si="3"/>
        <v>-57.239401480224025</v>
      </c>
      <c r="J15" s="73" t="s">
        <v>72</v>
      </c>
      <c r="K15" s="74">
        <v>155517</v>
      </c>
    </row>
    <row r="16" spans="1:11" ht="24.75" customHeight="1">
      <c r="A16" s="58" t="s">
        <v>73</v>
      </c>
      <c r="B16" s="59">
        <v>190000</v>
      </c>
      <c r="C16" s="60">
        <v>150000</v>
      </c>
      <c r="D16" s="8">
        <v>153517</v>
      </c>
      <c r="E16" s="61">
        <f t="shared" si="1"/>
        <v>102.34466666666665</v>
      </c>
      <c r="F16" s="62">
        <f t="shared" si="2"/>
        <v>-118172</v>
      </c>
      <c r="G16" s="61">
        <f t="shared" si="3"/>
        <v>-43.49532001663667</v>
      </c>
      <c r="J16" s="73" t="s">
        <v>74</v>
      </c>
      <c r="K16" s="74">
        <v>271689</v>
      </c>
    </row>
    <row r="17" spans="1:11" ht="24.75" customHeight="1">
      <c r="A17" s="58" t="s">
        <v>75</v>
      </c>
      <c r="B17" s="59">
        <v>258000</v>
      </c>
      <c r="C17" s="60">
        <v>218000</v>
      </c>
      <c r="D17" s="8">
        <v>189615</v>
      </c>
      <c r="E17" s="61">
        <f t="shared" si="1"/>
        <v>86.97935779816514</v>
      </c>
      <c r="F17" s="62">
        <f t="shared" si="2"/>
        <v>796</v>
      </c>
      <c r="G17" s="61">
        <f t="shared" si="3"/>
        <v>0.42156774477144776</v>
      </c>
      <c r="J17" s="73" t="s">
        <v>76</v>
      </c>
      <c r="K17" s="74">
        <v>188819</v>
      </c>
    </row>
    <row r="18" spans="1:11" ht="24.75" customHeight="1">
      <c r="A18" s="58" t="s">
        <v>77</v>
      </c>
      <c r="B18" s="59">
        <v>110000</v>
      </c>
      <c r="C18" s="60">
        <v>76500</v>
      </c>
      <c r="D18" s="8">
        <v>73335</v>
      </c>
      <c r="E18" s="61">
        <f t="shared" si="1"/>
        <v>95.86274509803921</v>
      </c>
      <c r="F18" s="62">
        <f t="shared" si="2"/>
        <v>-15541</v>
      </c>
      <c r="G18" s="61">
        <f t="shared" si="3"/>
        <v>-17.486160493271523</v>
      </c>
      <c r="J18" s="73" t="s">
        <v>78</v>
      </c>
      <c r="K18" s="74">
        <v>88876</v>
      </c>
    </row>
    <row r="19" spans="1:11" ht="24.75" customHeight="1">
      <c r="A19" s="63" t="s">
        <v>79</v>
      </c>
      <c r="B19" s="59">
        <v>100000</v>
      </c>
      <c r="C19" s="60">
        <v>200000</v>
      </c>
      <c r="D19" s="8">
        <v>82367</v>
      </c>
      <c r="E19" s="61">
        <f t="shared" si="1"/>
        <v>41.1835</v>
      </c>
      <c r="F19" s="62">
        <f t="shared" si="2"/>
        <v>18314</v>
      </c>
      <c r="G19" s="61">
        <f t="shared" si="3"/>
        <v>28.591947293647447</v>
      </c>
      <c r="J19" s="75" t="s">
        <v>80</v>
      </c>
      <c r="K19" s="74">
        <v>64053</v>
      </c>
    </row>
    <row r="20" spans="1:11" ht="24.75" customHeight="1">
      <c r="A20" s="63" t="s">
        <v>81</v>
      </c>
      <c r="B20" s="59">
        <v>48000</v>
      </c>
      <c r="C20" s="60">
        <v>43929</v>
      </c>
      <c r="D20" s="8">
        <v>56927</v>
      </c>
      <c r="E20" s="61">
        <f t="shared" si="1"/>
        <v>129.58865441963167</v>
      </c>
      <c r="F20" s="62">
        <f t="shared" si="2"/>
        <v>-15167</v>
      </c>
      <c r="G20" s="61">
        <f t="shared" si="3"/>
        <v>-21.037811745776345</v>
      </c>
      <c r="J20" s="75" t="s">
        <v>82</v>
      </c>
      <c r="K20" s="74">
        <v>72094</v>
      </c>
    </row>
    <row r="21" spans="1:11" ht="24.75" customHeight="1">
      <c r="A21" s="63" t="s">
        <v>83</v>
      </c>
      <c r="B21" s="59">
        <v>5800</v>
      </c>
      <c r="C21" s="60">
        <v>5800</v>
      </c>
      <c r="D21" s="8">
        <v>5275</v>
      </c>
      <c r="E21" s="61">
        <f t="shared" si="1"/>
        <v>90.94827586206897</v>
      </c>
      <c r="F21" s="62">
        <f t="shared" si="2"/>
        <v>-2743</v>
      </c>
      <c r="G21" s="61">
        <f t="shared" si="3"/>
        <v>-34.21052631578947</v>
      </c>
      <c r="J21" s="75" t="s">
        <v>84</v>
      </c>
      <c r="K21" s="74">
        <v>8018</v>
      </c>
    </row>
    <row r="22" spans="1:11" ht="24.75" customHeight="1">
      <c r="A22" s="63" t="s">
        <v>85</v>
      </c>
      <c r="B22" s="59">
        <v>12000</v>
      </c>
      <c r="C22" s="64">
        <v>12000</v>
      </c>
      <c r="D22" s="8">
        <v>17280</v>
      </c>
      <c r="E22" s="61">
        <f t="shared" si="1"/>
        <v>144</v>
      </c>
      <c r="F22" s="62">
        <f t="shared" si="2"/>
        <v>2235</v>
      </c>
      <c r="G22" s="61">
        <f t="shared" si="3"/>
        <v>14.855433698903289</v>
      </c>
      <c r="J22" s="75" t="s">
        <v>86</v>
      </c>
      <c r="K22" s="74">
        <v>15045</v>
      </c>
    </row>
    <row r="23" spans="1:11" ht="24.75" customHeight="1">
      <c r="A23" s="63" t="s">
        <v>87</v>
      </c>
      <c r="B23" s="59">
        <v>55000</v>
      </c>
      <c r="C23" s="64">
        <v>40000</v>
      </c>
      <c r="D23" s="8">
        <v>70623</v>
      </c>
      <c r="E23" s="61">
        <f t="shared" si="1"/>
        <v>176.55749999999998</v>
      </c>
      <c r="F23" s="62">
        <f t="shared" si="2"/>
        <v>-19437</v>
      </c>
      <c r="G23" s="61">
        <f t="shared" si="3"/>
        <v>-21.582278481012658</v>
      </c>
      <c r="J23" s="75" t="s">
        <v>88</v>
      </c>
      <c r="K23" s="74">
        <v>90060</v>
      </c>
    </row>
    <row r="24" spans="1:11" ht="24.75" customHeight="1">
      <c r="A24" s="65" t="s">
        <v>89</v>
      </c>
      <c r="B24" s="59">
        <v>12000</v>
      </c>
      <c r="C24" s="64">
        <v>12000</v>
      </c>
      <c r="D24" s="8">
        <v>2537</v>
      </c>
      <c r="E24" s="61">
        <f t="shared" si="1"/>
        <v>21.141666666666666</v>
      </c>
      <c r="F24" s="62">
        <f t="shared" si="2"/>
        <v>-5536</v>
      </c>
      <c r="G24" s="61">
        <f t="shared" si="3"/>
        <v>-68.5742598786077</v>
      </c>
      <c r="J24" s="75" t="s">
        <v>90</v>
      </c>
      <c r="K24" s="74">
        <v>8073</v>
      </c>
    </row>
    <row r="25" spans="1:11" ht="24.75" customHeight="1">
      <c r="A25" s="65" t="s">
        <v>91</v>
      </c>
      <c r="B25" s="59">
        <v>17850</v>
      </c>
      <c r="C25" s="64">
        <v>17850</v>
      </c>
      <c r="D25" s="8">
        <v>11708</v>
      </c>
      <c r="E25" s="61">
        <f t="shared" si="1"/>
        <v>65.59103641456583</v>
      </c>
      <c r="F25" s="62">
        <f t="shared" si="2"/>
        <v>922</v>
      </c>
      <c r="G25" s="61">
        <f t="shared" si="3"/>
        <v>8.548117930650843</v>
      </c>
      <c r="J25" s="75" t="s">
        <v>92</v>
      </c>
      <c r="K25" s="74">
        <v>10786</v>
      </c>
    </row>
    <row r="26" spans="1:11" ht="24.75" customHeight="1">
      <c r="A26" s="66" t="s">
        <v>93</v>
      </c>
      <c r="B26" s="5"/>
      <c r="C26" s="64"/>
      <c r="D26" s="67">
        <v>15601</v>
      </c>
      <c r="E26" s="61"/>
      <c r="F26" s="62">
        <f t="shared" si="2"/>
        <v>4059</v>
      </c>
      <c r="G26" s="61">
        <f t="shared" si="3"/>
        <v>35.16721538728124</v>
      </c>
      <c r="J26" s="76" t="s">
        <v>94</v>
      </c>
      <c r="K26" s="77">
        <v>11542</v>
      </c>
    </row>
    <row r="27" spans="1:11" ht="24.75" customHeight="1">
      <c r="A27" s="63" t="s">
        <v>95</v>
      </c>
      <c r="B27" s="59">
        <v>15000</v>
      </c>
      <c r="C27" s="64">
        <v>13000</v>
      </c>
      <c r="D27" s="67"/>
      <c r="E27" s="61"/>
      <c r="F27" s="62">
        <f t="shared" si="2"/>
        <v>0</v>
      </c>
      <c r="G27" s="61"/>
      <c r="J27" s="75" t="s">
        <v>95</v>
      </c>
      <c r="K27" s="77"/>
    </row>
    <row r="28" spans="1:11" ht="24.75" customHeight="1">
      <c r="A28" s="63" t="s">
        <v>96</v>
      </c>
      <c r="B28" s="59">
        <v>12701</v>
      </c>
      <c r="C28" s="64">
        <v>15701</v>
      </c>
      <c r="D28" s="8">
        <v>4904</v>
      </c>
      <c r="E28" s="61">
        <f t="shared" si="1"/>
        <v>31.23367938347876</v>
      </c>
      <c r="F28" s="62">
        <f t="shared" si="2"/>
        <v>3784</v>
      </c>
      <c r="G28" s="61">
        <f t="shared" si="3"/>
        <v>337.85714285714283</v>
      </c>
      <c r="J28" s="75" t="s">
        <v>96</v>
      </c>
      <c r="K28" s="74">
        <v>1120</v>
      </c>
    </row>
  </sheetData>
  <sheetProtection/>
  <mergeCells count="10">
    <mergeCell ref="A2:G2"/>
    <mergeCell ref="F3:G3"/>
    <mergeCell ref="F4:G4"/>
    <mergeCell ref="A4:A5"/>
    <mergeCell ref="B4:B5"/>
    <mergeCell ref="C4:C5"/>
    <mergeCell ref="D4:D5"/>
    <mergeCell ref="E4:E5"/>
    <mergeCell ref="J4:J5"/>
    <mergeCell ref="K4:K5"/>
  </mergeCells>
  <printOptions horizontalCentered="1" verticalCentered="1"/>
  <pageMargins left="0.75" right="0.75" top="0.98" bottom="0.98" header="0.51" footer="0.51"/>
  <pageSetup horizontalDpi="600" verticalDpi="600" orientation="portrait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="85" zoomScaleSheetLayoutView="85" workbookViewId="0" topLeftCell="A20">
      <selection activeCell="C39" sqref="C39"/>
    </sheetView>
  </sheetViews>
  <sheetFormatPr defaultColWidth="9.00390625" defaultRowHeight="14.25"/>
  <cols>
    <col min="1" max="1" width="37.125" style="25" customWidth="1"/>
    <col min="2" max="2" width="10.875" style="25" customWidth="1"/>
    <col min="3" max="3" width="39.875" style="25" customWidth="1"/>
    <col min="4" max="4" width="11.875" style="25" customWidth="1"/>
    <col min="5" max="16384" width="9.00390625" style="2" customWidth="1"/>
  </cols>
  <sheetData>
    <row r="1" ht="24.75" customHeight="1">
      <c r="A1" s="20" t="s">
        <v>97</v>
      </c>
    </row>
    <row r="2" spans="1:4" ht="30" customHeight="1">
      <c r="A2" s="4" t="s">
        <v>98</v>
      </c>
      <c r="B2" s="4"/>
      <c r="C2" s="4"/>
      <c r="D2" s="4"/>
    </row>
    <row r="3" spans="1:4" ht="16.5" customHeight="1">
      <c r="A3" s="26"/>
      <c r="B3" s="26"/>
      <c r="C3" s="26"/>
      <c r="D3" s="22" t="s">
        <v>99</v>
      </c>
    </row>
    <row r="4" spans="1:4" ht="19.5" customHeight="1">
      <c r="A4" s="28" t="s">
        <v>100</v>
      </c>
      <c r="B4" s="29"/>
      <c r="C4" s="28" t="s">
        <v>101</v>
      </c>
      <c r="D4" s="30"/>
    </row>
    <row r="5" spans="1:4" ht="48.75" customHeight="1">
      <c r="A5" s="24" t="s">
        <v>46</v>
      </c>
      <c r="B5" s="24" t="s">
        <v>48</v>
      </c>
      <c r="C5" s="24" t="s">
        <v>46</v>
      </c>
      <c r="D5" s="24" t="s">
        <v>48</v>
      </c>
    </row>
    <row r="6" spans="1:4" ht="27.75" customHeight="1">
      <c r="A6" s="31" t="s">
        <v>102</v>
      </c>
      <c r="B6" s="32"/>
      <c r="C6" s="33" t="s">
        <v>103</v>
      </c>
      <c r="D6" s="34"/>
    </row>
    <row r="7" spans="1:4" ht="27.75" customHeight="1">
      <c r="A7" s="31" t="s">
        <v>104</v>
      </c>
      <c r="B7" s="32"/>
      <c r="C7" s="33" t="s">
        <v>105</v>
      </c>
      <c r="D7" s="35"/>
    </row>
    <row r="8" spans="1:4" ht="27.75" customHeight="1">
      <c r="A8" s="31" t="s">
        <v>106</v>
      </c>
      <c r="B8" s="32"/>
      <c r="C8" s="33" t="s">
        <v>107</v>
      </c>
      <c r="D8" s="36"/>
    </row>
    <row r="9" spans="1:4" ht="27.75" customHeight="1">
      <c r="A9" s="31" t="s">
        <v>108</v>
      </c>
      <c r="B9" s="32"/>
      <c r="C9" s="33" t="s">
        <v>109</v>
      </c>
      <c r="D9" s="37">
        <f>SUM(D10:D11)</f>
        <v>445</v>
      </c>
    </row>
    <row r="10" spans="1:4" ht="27.75" customHeight="1">
      <c r="A10" s="31" t="s">
        <v>110</v>
      </c>
      <c r="B10" s="32"/>
      <c r="C10" s="33" t="s">
        <v>111</v>
      </c>
      <c r="D10" s="36">
        <v>445</v>
      </c>
    </row>
    <row r="11" spans="1:4" ht="27.75" customHeight="1">
      <c r="A11" s="31" t="s">
        <v>112</v>
      </c>
      <c r="B11" s="32"/>
      <c r="C11" s="33" t="s">
        <v>113</v>
      </c>
      <c r="D11" s="36"/>
    </row>
    <row r="12" spans="1:4" ht="27.75" customHeight="1">
      <c r="A12" s="31" t="s">
        <v>114</v>
      </c>
      <c r="B12" s="32"/>
      <c r="C12" s="33" t="s">
        <v>115</v>
      </c>
      <c r="D12" s="37">
        <f>SUM(D13:D17)</f>
        <v>1943731</v>
      </c>
    </row>
    <row r="13" spans="1:4" ht="27.75" customHeight="1">
      <c r="A13" s="31" t="s">
        <v>116</v>
      </c>
      <c r="B13" s="32"/>
      <c r="C13" s="33" t="s">
        <v>117</v>
      </c>
      <c r="D13" s="36">
        <f>1925455</f>
        <v>1925455</v>
      </c>
    </row>
    <row r="14" spans="1:4" ht="27.75" customHeight="1">
      <c r="A14" s="31" t="s">
        <v>118</v>
      </c>
      <c r="B14" s="32">
        <v>2249061</v>
      </c>
      <c r="C14" s="33" t="s">
        <v>119</v>
      </c>
      <c r="D14" s="35"/>
    </row>
    <row r="15" spans="1:4" ht="27.75" customHeight="1">
      <c r="A15" s="31" t="s">
        <v>120</v>
      </c>
      <c r="B15" s="32"/>
      <c r="C15" s="33" t="s">
        <v>121</v>
      </c>
      <c r="D15" s="36"/>
    </row>
    <row r="16" spans="1:4" ht="27.75" customHeight="1">
      <c r="A16" s="31" t="s">
        <v>122</v>
      </c>
      <c r="B16" s="32"/>
      <c r="C16" s="33" t="s">
        <v>123</v>
      </c>
      <c r="D16" s="36">
        <v>8367</v>
      </c>
    </row>
    <row r="17" spans="1:4" ht="27.75" customHeight="1">
      <c r="A17" s="31" t="s">
        <v>124</v>
      </c>
      <c r="B17" s="32"/>
      <c r="C17" s="33" t="s">
        <v>125</v>
      </c>
      <c r="D17" s="35">
        <v>9909</v>
      </c>
    </row>
    <row r="18" spans="1:4" ht="27.75" customHeight="1">
      <c r="A18" s="31" t="s">
        <v>126</v>
      </c>
      <c r="B18" s="32">
        <v>60885</v>
      </c>
      <c r="C18" s="33" t="s">
        <v>127</v>
      </c>
      <c r="D18" s="36"/>
    </row>
    <row r="19" spans="1:4" ht="27.75" customHeight="1">
      <c r="A19" s="31" t="s">
        <v>128</v>
      </c>
      <c r="B19" s="32"/>
      <c r="C19" s="38" t="s">
        <v>129</v>
      </c>
      <c r="D19" s="36"/>
    </row>
    <row r="20" spans="1:4" ht="27.75" customHeight="1">
      <c r="A20" s="31" t="s">
        <v>130</v>
      </c>
      <c r="B20" s="32"/>
      <c r="C20" s="38" t="s">
        <v>131</v>
      </c>
      <c r="D20" s="36"/>
    </row>
    <row r="21" spans="1:4" ht="27.75" customHeight="1">
      <c r="A21" s="31" t="s">
        <v>132</v>
      </c>
      <c r="B21" s="32"/>
      <c r="C21" s="33" t="s">
        <v>133</v>
      </c>
      <c r="D21" s="36">
        <f>D22+D23</f>
        <v>29</v>
      </c>
    </row>
    <row r="22" spans="1:4" ht="27.75" customHeight="1">
      <c r="A22" s="31" t="s">
        <v>134</v>
      </c>
      <c r="B22" s="32"/>
      <c r="C22" s="38" t="s">
        <v>135</v>
      </c>
      <c r="D22" s="36"/>
    </row>
    <row r="23" spans="1:4" ht="27.75" customHeight="1">
      <c r="A23" s="31" t="s">
        <v>136</v>
      </c>
      <c r="B23" s="32"/>
      <c r="C23" s="38" t="s">
        <v>137</v>
      </c>
      <c r="D23" s="36">
        <v>29</v>
      </c>
    </row>
    <row r="24" spans="1:4" ht="27.75" customHeight="1">
      <c r="A24" s="31" t="s">
        <v>138</v>
      </c>
      <c r="B24" s="32">
        <v>10000</v>
      </c>
      <c r="C24" s="33" t="s">
        <v>139</v>
      </c>
      <c r="D24" s="36"/>
    </row>
    <row r="25" spans="1:4" ht="27.75" customHeight="1">
      <c r="A25" s="31" t="s">
        <v>140</v>
      </c>
      <c r="B25" s="32"/>
      <c r="C25" s="38" t="s">
        <v>141</v>
      </c>
      <c r="D25" s="36"/>
    </row>
    <row r="26" spans="1:4" ht="27.75" customHeight="1">
      <c r="A26" s="39"/>
      <c r="B26" s="32"/>
      <c r="C26" s="33" t="s">
        <v>142</v>
      </c>
      <c r="D26" s="36">
        <f>D27+D28</f>
        <v>743047</v>
      </c>
    </row>
    <row r="27" spans="1:4" ht="36.75" customHeight="1">
      <c r="A27" s="39"/>
      <c r="B27" s="32"/>
      <c r="C27" s="33" t="s">
        <v>143</v>
      </c>
      <c r="D27" s="36">
        <f>73+742100</f>
        <v>742173</v>
      </c>
    </row>
    <row r="28" spans="1:4" ht="27.75" customHeight="1">
      <c r="A28" s="39"/>
      <c r="B28" s="32"/>
      <c r="C28" s="38" t="s">
        <v>144</v>
      </c>
      <c r="D28" s="37">
        <v>874</v>
      </c>
    </row>
    <row r="29" spans="1:4" ht="27.75" customHeight="1">
      <c r="A29" s="39"/>
      <c r="B29" s="32"/>
      <c r="C29" s="38" t="s">
        <v>145</v>
      </c>
      <c r="D29" s="36">
        <v>112433</v>
      </c>
    </row>
    <row r="30" spans="1:4" ht="27.75" customHeight="1">
      <c r="A30" s="39"/>
      <c r="B30" s="32"/>
      <c r="C30" s="38" t="s">
        <v>146</v>
      </c>
      <c r="D30" s="37">
        <v>112433</v>
      </c>
    </row>
    <row r="31" spans="1:4" ht="27.75" customHeight="1">
      <c r="A31" s="8" t="s">
        <v>147</v>
      </c>
      <c r="B31" s="40">
        <f>SUM(B6:B30)</f>
        <v>2319946</v>
      </c>
      <c r="C31" s="8" t="s">
        <v>148</v>
      </c>
      <c r="D31" s="40">
        <f>D6+D9+D12+D18+D21+D24+D26+D29</f>
        <v>2799685</v>
      </c>
    </row>
    <row r="32" spans="1:4" ht="27.75" customHeight="1">
      <c r="A32" s="27" t="s">
        <v>149</v>
      </c>
      <c r="B32" s="40"/>
      <c r="C32" s="27" t="s">
        <v>150</v>
      </c>
      <c r="D32" s="40"/>
    </row>
    <row r="33" spans="1:4" ht="27.75" customHeight="1">
      <c r="A33" s="27" t="s">
        <v>151</v>
      </c>
      <c r="B33" s="40">
        <f>B34+B35</f>
        <v>1556603</v>
      </c>
      <c r="C33" s="39" t="s">
        <v>152</v>
      </c>
      <c r="D33" s="40">
        <f>D34+D35</f>
        <v>1300</v>
      </c>
    </row>
    <row r="34" spans="1:4" ht="27.75" customHeight="1">
      <c r="A34" s="27" t="s">
        <v>153</v>
      </c>
      <c r="B34" s="40">
        <v>5102</v>
      </c>
      <c r="C34" s="39" t="s">
        <v>154</v>
      </c>
      <c r="D34" s="32"/>
    </row>
    <row r="35" spans="1:4" ht="27.75" customHeight="1">
      <c r="A35" s="27" t="s">
        <v>155</v>
      </c>
      <c r="B35" s="40">
        <v>1551501</v>
      </c>
      <c r="C35" s="39" t="s">
        <v>156</v>
      </c>
      <c r="D35" s="32">
        <v>1300</v>
      </c>
    </row>
    <row r="36" spans="1:4" ht="27.75" customHeight="1">
      <c r="A36" s="27" t="s">
        <v>157</v>
      </c>
      <c r="B36" s="40">
        <v>65044</v>
      </c>
      <c r="C36" s="39" t="s">
        <v>158</v>
      </c>
      <c r="D36" s="32">
        <v>504601</v>
      </c>
    </row>
    <row r="37" spans="1:4" ht="27.75" customHeight="1">
      <c r="A37" s="27" t="s">
        <v>159</v>
      </c>
      <c r="B37" s="40">
        <v>0</v>
      </c>
      <c r="C37" s="39" t="s">
        <v>160</v>
      </c>
      <c r="D37" s="32">
        <v>226294</v>
      </c>
    </row>
    <row r="38" spans="1:4" ht="27.75" customHeight="1">
      <c r="A38" s="41"/>
      <c r="B38" s="41"/>
      <c r="C38" s="39" t="s">
        <v>161</v>
      </c>
      <c r="D38" s="32">
        <f>B39-D31-D33-D36-D37</f>
        <v>409713</v>
      </c>
    </row>
    <row r="39" spans="1:4" ht="27.75" customHeight="1">
      <c r="A39" s="7" t="s">
        <v>162</v>
      </c>
      <c r="B39" s="42">
        <f>SUM(B31,B33,B36,B37)</f>
        <v>3941593</v>
      </c>
      <c r="C39" s="7" t="s">
        <v>163</v>
      </c>
      <c r="D39" s="42">
        <f>SUM(D31,D33,D36,D37,D38)</f>
        <v>3941593</v>
      </c>
    </row>
    <row r="40" ht="24.75" customHeight="1"/>
  </sheetData>
  <sheetProtection/>
  <mergeCells count="3">
    <mergeCell ref="A2:D2"/>
    <mergeCell ref="A4:B4"/>
    <mergeCell ref="C4:D4"/>
  </mergeCells>
  <printOptions horizontalCentered="1"/>
  <pageMargins left="0.66875" right="0.5118055555555555" top="0.6888888888888889" bottom="0.3541666666666667" header="0.5118055555555555" footer="0.5118055555555555"/>
  <pageSetup horizontalDpi="600" verticalDpi="600" orientation="portrait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="85" zoomScaleSheetLayoutView="85" workbookViewId="0" topLeftCell="A1">
      <selection activeCell="A1" sqref="A1"/>
    </sheetView>
  </sheetViews>
  <sheetFormatPr defaultColWidth="9.00390625" defaultRowHeight="14.25"/>
  <cols>
    <col min="1" max="1" width="27.00390625" style="25" customWidth="1"/>
    <col min="2" max="2" width="12.375" style="2" customWidth="1"/>
    <col min="3" max="3" width="30.00390625" style="25" customWidth="1"/>
    <col min="4" max="4" width="12.125" style="2" customWidth="1"/>
    <col min="5" max="5" width="9.00390625" style="2" hidden="1" customWidth="1"/>
    <col min="6" max="16384" width="9.00390625" style="2" customWidth="1"/>
  </cols>
  <sheetData>
    <row r="1" ht="24.75" customHeight="1">
      <c r="A1" s="20" t="s">
        <v>164</v>
      </c>
    </row>
    <row r="2" spans="1:4" ht="30" customHeight="1">
      <c r="A2" s="4" t="s">
        <v>165</v>
      </c>
      <c r="B2" s="4"/>
      <c r="C2" s="4"/>
      <c r="D2" s="4"/>
    </row>
    <row r="3" spans="1:4" ht="16.5" customHeight="1">
      <c r="A3" s="26"/>
      <c r="B3" s="5"/>
      <c r="C3" s="26"/>
      <c r="D3" s="22" t="s">
        <v>99</v>
      </c>
    </row>
    <row r="4" spans="1:4" ht="27.75" customHeight="1">
      <c r="A4" s="7" t="s">
        <v>100</v>
      </c>
      <c r="B4" s="7"/>
      <c r="C4" s="7" t="s">
        <v>101</v>
      </c>
      <c r="D4" s="7"/>
    </row>
    <row r="5" spans="1:4" ht="33.75" customHeight="1">
      <c r="A5" s="7" t="s">
        <v>46</v>
      </c>
      <c r="B5" s="7" t="s">
        <v>48</v>
      </c>
      <c r="C5" s="7" t="s">
        <v>46</v>
      </c>
      <c r="D5" s="7" t="s">
        <v>48</v>
      </c>
    </row>
    <row r="6" spans="1:4" ht="27.75" customHeight="1">
      <c r="A6" s="27" t="s">
        <v>166</v>
      </c>
      <c r="B6" s="8"/>
      <c r="C6" s="27" t="s">
        <v>167</v>
      </c>
      <c r="D6" s="8"/>
    </row>
    <row r="7" spans="1:4" ht="27.75" customHeight="1">
      <c r="A7" s="27" t="s">
        <v>168</v>
      </c>
      <c r="B7" s="8"/>
      <c r="C7" s="27" t="s">
        <v>169</v>
      </c>
      <c r="D7" s="8">
        <f>SUM(D8:D12)</f>
        <v>1176</v>
      </c>
    </row>
    <row r="8" spans="1:4" ht="36" customHeight="1">
      <c r="A8" s="27" t="s">
        <v>170</v>
      </c>
      <c r="B8" s="8"/>
      <c r="C8" s="27" t="s">
        <v>171</v>
      </c>
      <c r="D8" s="8">
        <v>21</v>
      </c>
    </row>
    <row r="9" spans="1:4" ht="27.75" customHeight="1">
      <c r="A9" s="27" t="s">
        <v>172</v>
      </c>
      <c r="B9" s="8"/>
      <c r="C9" s="27" t="s">
        <v>173</v>
      </c>
      <c r="D9" s="8">
        <v>1155</v>
      </c>
    </row>
    <row r="10" spans="1:4" ht="27.75" customHeight="1">
      <c r="A10" s="27" t="s">
        <v>174</v>
      </c>
      <c r="B10" s="8">
        <v>1655</v>
      </c>
      <c r="C10" s="27" t="s">
        <v>175</v>
      </c>
      <c r="D10" s="8"/>
    </row>
    <row r="11" spans="1:4" ht="36.75" customHeight="1">
      <c r="A11" s="27"/>
      <c r="B11" s="8"/>
      <c r="C11" s="27" t="s">
        <v>176</v>
      </c>
      <c r="D11" s="8"/>
    </row>
    <row r="12" spans="1:4" ht="34.5" customHeight="1">
      <c r="A12" s="27"/>
      <c r="B12" s="8"/>
      <c r="C12" s="27" t="s">
        <v>177</v>
      </c>
      <c r="D12" s="8"/>
    </row>
    <row r="13" spans="1:4" ht="27.75" customHeight="1">
      <c r="A13" s="8" t="s">
        <v>178</v>
      </c>
      <c r="B13" s="8">
        <v>1655</v>
      </c>
      <c r="C13" s="8" t="s">
        <v>179</v>
      </c>
      <c r="D13" s="8">
        <f>D6+D7</f>
        <v>1176</v>
      </c>
    </row>
    <row r="14" spans="1:4" ht="27.75" customHeight="1">
      <c r="A14" s="27"/>
      <c r="B14" s="8"/>
      <c r="C14" s="27"/>
      <c r="D14" s="8"/>
    </row>
    <row r="15" spans="1:4" ht="27.75" customHeight="1">
      <c r="A15" s="27" t="s">
        <v>180</v>
      </c>
      <c r="B15" s="8">
        <v>73</v>
      </c>
      <c r="C15" s="27" t="s">
        <v>181</v>
      </c>
      <c r="D15" s="8">
        <v>500</v>
      </c>
    </row>
    <row r="16" spans="1:4" ht="27.75" customHeight="1">
      <c r="A16" s="27" t="s">
        <v>182</v>
      </c>
      <c r="B16" s="8">
        <v>11</v>
      </c>
      <c r="C16" s="27" t="s">
        <v>183</v>
      </c>
      <c r="D16" s="8">
        <v>63</v>
      </c>
    </row>
    <row r="17" spans="1:4" ht="27.75" customHeight="1">
      <c r="A17" s="7" t="s">
        <v>162</v>
      </c>
      <c r="B17" s="7">
        <f>B13+B15+B16</f>
        <v>1739</v>
      </c>
      <c r="C17" s="7" t="s">
        <v>163</v>
      </c>
      <c r="D17" s="7">
        <f>D13+D15+D16</f>
        <v>1739</v>
      </c>
    </row>
  </sheetData>
  <sheetProtection/>
  <mergeCells count="3">
    <mergeCell ref="A2:D2"/>
    <mergeCell ref="A4:B4"/>
    <mergeCell ref="C4:D4"/>
  </mergeCells>
  <printOptions horizontalCentered="1"/>
  <pageMargins left="0.75" right="0.75" top="0.98" bottom="0.98" header="0.51" footer="0.51"/>
  <pageSetup horizontalDpi="600" verticalDpi="600" orientation="portrait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view="pageBreakPreview" zoomScale="85" zoomScaleSheetLayoutView="85" workbookViewId="0" topLeftCell="A1">
      <selection activeCell="A1" sqref="A1"/>
    </sheetView>
  </sheetViews>
  <sheetFormatPr defaultColWidth="9.00390625" defaultRowHeight="14.25"/>
  <cols>
    <col min="1" max="1" width="21.00390625" style="17" customWidth="1"/>
    <col min="2" max="2" width="12.25390625" style="18" customWidth="1"/>
    <col min="3" max="3" width="14.50390625" style="18" customWidth="1"/>
    <col min="4" max="4" width="13.75390625" style="18" customWidth="1"/>
    <col min="5" max="5" width="12.875" style="18" customWidth="1"/>
    <col min="6" max="16384" width="9.00390625" style="2" customWidth="1"/>
  </cols>
  <sheetData>
    <row r="1" ht="24.75" customHeight="1">
      <c r="A1" s="19" t="s">
        <v>184</v>
      </c>
    </row>
    <row r="2" spans="1:5" ht="30" customHeight="1">
      <c r="A2" s="4" t="s">
        <v>185</v>
      </c>
      <c r="B2" s="4"/>
      <c r="C2" s="4"/>
      <c r="D2" s="4"/>
      <c r="E2" s="4"/>
    </row>
    <row r="3" spans="1:5" ht="16.5" customHeight="1">
      <c r="A3" s="20"/>
      <c r="B3" s="21"/>
      <c r="C3" s="21"/>
      <c r="D3" s="22" t="s">
        <v>99</v>
      </c>
      <c r="E3" s="22"/>
    </row>
    <row r="4" spans="1:5" ht="34.5" customHeight="1">
      <c r="A4" s="7" t="s">
        <v>46</v>
      </c>
      <c r="B4" s="7" t="s">
        <v>186</v>
      </c>
      <c r="C4" s="23" t="s">
        <v>187</v>
      </c>
      <c r="D4" s="23" t="s">
        <v>188</v>
      </c>
      <c r="E4" s="7" t="s">
        <v>189</v>
      </c>
    </row>
    <row r="5" spans="1:5" ht="34.5" customHeight="1">
      <c r="A5" s="7"/>
      <c r="B5" s="7"/>
      <c r="C5" s="24"/>
      <c r="D5" s="24"/>
      <c r="E5" s="7"/>
    </row>
    <row r="6" spans="1:5" ht="27.75" customHeight="1">
      <c r="A6" s="8" t="s">
        <v>190</v>
      </c>
      <c r="B6" s="8">
        <v>39068</v>
      </c>
      <c r="C6" s="8">
        <v>46574</v>
      </c>
      <c r="D6" s="8">
        <v>65866</v>
      </c>
      <c r="E6" s="8">
        <f>SUM(B6+C6-D6)</f>
        <v>19776</v>
      </c>
    </row>
    <row r="7" spans="1:5" ht="27.75" customHeight="1">
      <c r="A7" s="8" t="s">
        <v>191</v>
      </c>
      <c r="B7" s="8">
        <v>7412</v>
      </c>
      <c r="C7" s="8">
        <v>14784</v>
      </c>
      <c r="D7" s="8">
        <v>9678</v>
      </c>
      <c r="E7" s="8">
        <f>SUM(B7+C7-D7)</f>
        <v>12518</v>
      </c>
    </row>
    <row r="8" spans="1:5" ht="27.75" customHeight="1">
      <c r="A8" s="8" t="s">
        <v>192</v>
      </c>
      <c r="B8" s="8">
        <v>80621</v>
      </c>
      <c r="C8" s="8">
        <v>48110</v>
      </c>
      <c r="D8" s="8">
        <v>37889</v>
      </c>
      <c r="E8" s="8">
        <f>SUM(B8+C8-D8)</f>
        <v>90842</v>
      </c>
    </row>
    <row r="9" spans="1:5" ht="27.75" customHeight="1">
      <c r="A9" s="7" t="s">
        <v>193</v>
      </c>
      <c r="B9" s="7">
        <f>SUM(B6:B8)</f>
        <v>127101</v>
      </c>
      <c r="C9" s="7">
        <f>SUM(C6:C8)</f>
        <v>109468</v>
      </c>
      <c r="D9" s="7">
        <f>SUM(D6:D8)</f>
        <v>113433</v>
      </c>
      <c r="E9" s="7">
        <f>SUM(E6:E8)</f>
        <v>123136</v>
      </c>
    </row>
    <row r="10" ht="54.75" customHeight="1"/>
  </sheetData>
  <sheetProtection/>
  <mergeCells count="7">
    <mergeCell ref="A2:E2"/>
    <mergeCell ref="D3:E3"/>
    <mergeCell ref="A4:A5"/>
    <mergeCell ref="B4:B5"/>
    <mergeCell ref="C4:C5"/>
    <mergeCell ref="D4:D5"/>
    <mergeCell ref="E4:E5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="85" zoomScaleSheetLayoutView="85" workbookViewId="0" topLeftCell="A1">
      <selection activeCell="C11" sqref="C11"/>
    </sheetView>
  </sheetViews>
  <sheetFormatPr defaultColWidth="9.00390625" defaultRowHeight="14.25"/>
  <cols>
    <col min="1" max="1" width="21.625" style="2" customWidth="1"/>
    <col min="2" max="2" width="12.625" style="2" customWidth="1"/>
    <col min="3" max="3" width="17.25390625" style="2" customWidth="1"/>
    <col min="4" max="4" width="12.625" style="2" customWidth="1"/>
    <col min="5" max="5" width="16.625" style="2" customWidth="1"/>
    <col min="6" max="16384" width="9.00390625" style="2" customWidth="1"/>
  </cols>
  <sheetData>
    <row r="1" ht="24.75" customHeight="1">
      <c r="A1" s="3" t="s">
        <v>194</v>
      </c>
    </row>
    <row r="2" spans="1:5" ht="30" customHeight="1">
      <c r="A2" s="4" t="s">
        <v>195</v>
      </c>
      <c r="B2" s="4"/>
      <c r="C2" s="4"/>
      <c r="D2" s="4"/>
      <c r="E2" s="4"/>
    </row>
    <row r="3" spans="1:5" ht="16.5" customHeight="1">
      <c r="A3" s="5"/>
      <c r="B3" s="5"/>
      <c r="C3" s="6"/>
      <c r="D3" s="5"/>
      <c r="E3" s="6" t="s">
        <v>99</v>
      </c>
    </row>
    <row r="4" spans="1:5" ht="27.75" customHeight="1">
      <c r="A4" s="7" t="s">
        <v>196</v>
      </c>
      <c r="B4" s="7" t="s">
        <v>197</v>
      </c>
      <c r="C4" s="7"/>
      <c r="D4" s="7" t="s">
        <v>198</v>
      </c>
      <c r="E4" s="7"/>
    </row>
    <row r="5" spans="1:5" s="1" customFormat="1" ht="27.75" customHeight="1">
      <c r="A5" s="7"/>
      <c r="B5" s="7" t="s">
        <v>199</v>
      </c>
      <c r="C5" s="7" t="s">
        <v>200</v>
      </c>
      <c r="D5" s="7" t="s">
        <v>199</v>
      </c>
      <c r="E5" s="7" t="s">
        <v>200</v>
      </c>
    </row>
    <row r="6" spans="1:5" ht="27.75" customHeight="1">
      <c r="A6" s="8" t="s">
        <v>201</v>
      </c>
      <c r="B6" s="9">
        <v>4385</v>
      </c>
      <c r="C6" s="10"/>
      <c r="D6" s="11">
        <v>5966</v>
      </c>
      <c r="E6" s="12"/>
    </row>
    <row r="7" spans="1:5" ht="27.75" customHeight="1">
      <c r="A7" s="8" t="s">
        <v>202</v>
      </c>
      <c r="B7" s="9">
        <v>5729.25</v>
      </c>
      <c r="C7" s="10">
        <v>1363</v>
      </c>
      <c r="D7" s="11">
        <v>4928.3118436522</v>
      </c>
      <c r="E7" s="13">
        <v>300</v>
      </c>
    </row>
    <row r="8" spans="1:5" ht="27.75" customHeight="1">
      <c r="A8" s="8" t="s">
        <v>203</v>
      </c>
      <c r="B8" s="9">
        <v>3722</v>
      </c>
      <c r="C8" s="10"/>
      <c r="D8" s="11">
        <v>4305.45</v>
      </c>
      <c r="E8" s="13">
        <v>300</v>
      </c>
    </row>
    <row r="9" spans="1:5" ht="27.75" customHeight="1">
      <c r="A9" s="8" t="s">
        <v>204</v>
      </c>
      <c r="B9" s="9">
        <v>5168</v>
      </c>
      <c r="C9" s="10"/>
      <c r="D9" s="11">
        <v>5742</v>
      </c>
      <c r="E9" s="13"/>
    </row>
    <row r="10" spans="1:5" ht="27.75" customHeight="1">
      <c r="A10" s="8" t="s">
        <v>205</v>
      </c>
      <c r="B10" s="9">
        <v>3310</v>
      </c>
      <c r="C10" s="10">
        <v>300</v>
      </c>
      <c r="D10" s="11">
        <v>3162</v>
      </c>
      <c r="E10" s="13"/>
    </row>
    <row r="11" spans="1:5" ht="27.75" customHeight="1">
      <c r="A11" s="8" t="s">
        <v>206</v>
      </c>
      <c r="B11" s="9">
        <v>8038</v>
      </c>
      <c r="C11" s="10">
        <v>300</v>
      </c>
      <c r="D11" s="11">
        <v>8347</v>
      </c>
      <c r="E11" s="13"/>
    </row>
    <row r="12" spans="1:5" ht="27.75" customHeight="1">
      <c r="A12" s="14" t="s">
        <v>207</v>
      </c>
      <c r="B12" s="9">
        <v>3364</v>
      </c>
      <c r="C12" s="10"/>
      <c r="D12" s="11">
        <v>3000</v>
      </c>
      <c r="E12" s="13"/>
    </row>
    <row r="13" spans="1:5" ht="27.75" customHeight="1">
      <c r="A13" s="8" t="s">
        <v>208</v>
      </c>
      <c r="B13" s="9">
        <v>3708</v>
      </c>
      <c r="C13" s="10"/>
      <c r="D13" s="11">
        <v>4038</v>
      </c>
      <c r="E13" s="13"/>
    </row>
    <row r="14" spans="1:5" ht="27.75" customHeight="1">
      <c r="A14" s="8" t="s">
        <v>209</v>
      </c>
      <c r="B14" s="9">
        <v>3461</v>
      </c>
      <c r="C14" s="10">
        <v>200</v>
      </c>
      <c r="D14" s="11">
        <v>3416</v>
      </c>
      <c r="E14" s="13">
        <v>500</v>
      </c>
    </row>
    <row r="15" spans="1:5" ht="27.75" customHeight="1">
      <c r="A15" s="8" t="s">
        <v>210</v>
      </c>
      <c r="B15" s="9">
        <v>2890</v>
      </c>
      <c r="C15" s="10">
        <v>800</v>
      </c>
      <c r="D15" s="11">
        <v>3068</v>
      </c>
      <c r="E15" s="13">
        <v>502</v>
      </c>
    </row>
    <row r="16" spans="1:5" ht="27.75" customHeight="1">
      <c r="A16" s="8" t="s">
        <v>211</v>
      </c>
      <c r="B16" s="9">
        <v>3232</v>
      </c>
      <c r="C16" s="10">
        <v>1470</v>
      </c>
      <c r="D16" s="11">
        <v>3387</v>
      </c>
      <c r="E16" s="13">
        <v>1550</v>
      </c>
    </row>
    <row r="17" spans="1:5" ht="27.75" customHeight="1">
      <c r="A17" s="8" t="s">
        <v>212</v>
      </c>
      <c r="B17" s="9">
        <v>1986</v>
      </c>
      <c r="C17" s="15">
        <v>670</v>
      </c>
      <c r="D17" s="11">
        <v>1997.595</v>
      </c>
      <c r="E17" s="13">
        <v>600</v>
      </c>
    </row>
    <row r="18" spans="1:5" ht="27.75" customHeight="1">
      <c r="A18" s="8" t="s">
        <v>213</v>
      </c>
      <c r="B18" s="9">
        <v>1668</v>
      </c>
      <c r="C18" s="15">
        <v>1155</v>
      </c>
      <c r="D18" s="11">
        <v>1701.225</v>
      </c>
      <c r="E18" s="13">
        <v>1205</v>
      </c>
    </row>
    <row r="19" spans="1:5" ht="27.75" customHeight="1">
      <c r="A19" s="8" t="s">
        <v>214</v>
      </c>
      <c r="B19" s="9">
        <v>1772</v>
      </c>
      <c r="C19" s="15">
        <v>1200</v>
      </c>
      <c r="D19" s="11">
        <v>1737</v>
      </c>
      <c r="E19" s="13">
        <v>1035</v>
      </c>
    </row>
    <row r="20" spans="1:5" ht="27.75" customHeight="1">
      <c r="A20" s="8" t="s">
        <v>215</v>
      </c>
      <c r="B20" s="9">
        <v>1248</v>
      </c>
      <c r="C20" s="15">
        <v>550</v>
      </c>
      <c r="D20" s="11">
        <v>1254.365</v>
      </c>
      <c r="E20" s="13">
        <v>550</v>
      </c>
    </row>
    <row r="21" spans="1:5" ht="27.75" customHeight="1">
      <c r="A21" s="8" t="s">
        <v>216</v>
      </c>
      <c r="B21" s="9">
        <v>1601</v>
      </c>
      <c r="C21" s="15">
        <v>1150</v>
      </c>
      <c r="D21" s="11">
        <v>2174</v>
      </c>
      <c r="E21" s="13">
        <v>900</v>
      </c>
    </row>
    <row r="22" spans="1:5" ht="27.75" customHeight="1">
      <c r="A22" s="8" t="s">
        <v>217</v>
      </c>
      <c r="B22" s="9">
        <v>1133</v>
      </c>
      <c r="C22" s="15">
        <v>500</v>
      </c>
      <c r="D22" s="11">
        <v>1941</v>
      </c>
      <c r="E22" s="13">
        <v>740</v>
      </c>
    </row>
    <row r="23" spans="1:5" ht="27.75" customHeight="1">
      <c r="A23" s="8" t="s">
        <v>218</v>
      </c>
      <c r="B23" s="9">
        <v>1676</v>
      </c>
      <c r="C23" s="15">
        <v>700</v>
      </c>
      <c r="D23" s="11">
        <v>1814.665</v>
      </c>
      <c r="E23" s="13">
        <v>500</v>
      </c>
    </row>
    <row r="24" spans="1:5" ht="27.75" customHeight="1">
      <c r="A24" s="8" t="s">
        <v>219</v>
      </c>
      <c r="B24" s="9">
        <v>2255</v>
      </c>
      <c r="C24" s="15">
        <v>600</v>
      </c>
      <c r="D24" s="11">
        <v>2314</v>
      </c>
      <c r="E24" s="13">
        <v>600</v>
      </c>
    </row>
    <row r="25" spans="1:5" ht="27.75" customHeight="1">
      <c r="A25" s="7" t="s">
        <v>193</v>
      </c>
      <c r="B25" s="16">
        <f>SUM(B6:B24)</f>
        <v>60346.25</v>
      </c>
      <c r="C25" s="16">
        <f>SUM(C6:C24)</f>
        <v>10958</v>
      </c>
      <c r="D25" s="16">
        <f>SUM(D6:D24)</f>
        <v>64293.6118436522</v>
      </c>
      <c r="E25" s="16">
        <f>SUM(E6:E24)</f>
        <v>9282</v>
      </c>
    </row>
  </sheetData>
  <sheetProtection/>
  <mergeCells count="4">
    <mergeCell ref="A2:E2"/>
    <mergeCell ref="B4:C4"/>
    <mergeCell ref="D4:E4"/>
    <mergeCell ref="A4:A5"/>
  </mergeCells>
  <printOptions horizontalCentered="1"/>
  <pageMargins left="0.75" right="0.75" top="0.75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LiuChang</cp:lastModifiedBy>
  <cp:lastPrinted>2015-06-24T00:33:20Z</cp:lastPrinted>
  <dcterms:created xsi:type="dcterms:W3CDTF">1996-12-17T17:32:42Z</dcterms:created>
  <dcterms:modified xsi:type="dcterms:W3CDTF">2022-09-28T06:55:26Z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890E644850B44FF3BEB78799EA85F85D</vt:lpwstr>
  </property>
  <property fmtid="{D5CDD505-2E9C-101B-9397-08002B2CF9AE}" pid="4" name="KSOProductBuildV">
    <vt:lpwstr>2052-11.1.0.12358</vt:lpwstr>
  </property>
</Properties>
</file>