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48" firstSheet="13" activeTab="14"/>
  </bookViews>
  <sheets>
    <sheet name="目录" sheetId="1" r:id="rId1"/>
    <sheet name="1、2021收入 (金库数）" sheetId="2" r:id="rId2"/>
    <sheet name="2、2021年支出" sheetId="3" r:id="rId3"/>
    <sheet name="3、2021年基金" sheetId="4" r:id="rId4"/>
    <sheet name="4、2021社保" sheetId="5" r:id="rId5"/>
    <sheet name="5、2021国有资本" sheetId="6" r:id="rId6"/>
    <sheet name="6、2022年地方收入 (金库数)" sheetId="7" r:id="rId7"/>
    <sheet name="7、2022公共支出" sheetId="8" r:id="rId8"/>
    <sheet name="8、2022支出明细表 (县本级)" sheetId="9" r:id="rId9"/>
    <sheet name="9、2022县本级基本支出明细表" sheetId="10" r:id="rId10"/>
    <sheet name="10、2022年一般公共预算税收返还和转移支付表" sheetId="11" r:id="rId11"/>
    <sheet name="11、一般债务限额余额" sheetId="12" r:id="rId12"/>
    <sheet name="12、2022政府性基金收入" sheetId="13" r:id="rId13"/>
    <sheet name="13、2022政府性基金支出" sheetId="14" r:id="rId14"/>
    <sheet name="14、2022政府性基金转移支付" sheetId="15" r:id="rId15"/>
    <sheet name="15、专项债务限额和余额" sheetId="16" r:id="rId16"/>
    <sheet name="16、2022社保收入" sheetId="17" r:id="rId17"/>
    <sheet name="17、2022社保支出" sheetId="18" r:id="rId18"/>
    <sheet name="18、2022国有资本经营收入" sheetId="19" r:id="rId19"/>
    <sheet name="19、2022国有资本经营支出" sheetId="20" r:id="rId20"/>
    <sheet name="20、2022三公经费" sheetId="21" r:id="rId21"/>
  </sheets>
  <definedNames>
    <definedName name="_xlnm.Print_Area" localSheetId="2">'2、2021年支出'!$A$1:$G$28</definedName>
    <definedName name="_xlnm.Print_Area" localSheetId="5">'5、2021国有资本'!$A$1:$F$24</definedName>
    <definedName name="_xlnm.Print_Area" localSheetId="12">'12、2022政府性基金收入'!$A$1:$C$25</definedName>
    <definedName name="_xlnm.Print_Titles" localSheetId="2">'2、2021年支出'!$5:$5</definedName>
    <definedName name="_xlnm.Print_Titles" localSheetId="12">'12、2022政府性基金收入'!$4:$4</definedName>
    <definedName name="_xlnm.Print_Area" localSheetId="16">'16、2022社保收入'!$A$1:$M$11</definedName>
    <definedName name="_xlnm.Print_Titles" localSheetId="3">'3、2021年基金'!$4:$5</definedName>
    <definedName name="_xlnm.Print_Area" localSheetId="3">'3、2021年基金'!$A$1:$F$44</definedName>
    <definedName name="_xlnm.Print_Area" localSheetId="1">'1、2021收入 (金库数）'!$A$1:$G$38</definedName>
    <definedName name="_xlnm.Print_Area" localSheetId="6">'6、2022年地方收入 (金库数)'!$A$1:$G$43</definedName>
    <definedName name="_xlnm.Print_Titles" localSheetId="8">'8、2022支出明细表 (县本级)'!$4:$4</definedName>
    <definedName name="_xlnm.Print_Area" localSheetId="8">'8、2022支出明细表 (县本级)'!$A$1:$C$1247</definedName>
    <definedName name="_xlnm.Print_Area" localSheetId="0">'目录'!$A$1:$B$21</definedName>
    <definedName name="_xlnm.Print_Titles" localSheetId="9">'9、2022县本级基本支出明细表'!$4:$4</definedName>
    <definedName name="_xlnm._FilterDatabase" localSheetId="8" hidden="1">'8、2022支出明细表 (县本级)'!$A$4:$IV$1247</definedName>
  </definedNames>
  <calcPr fullCalcOnLoad="1"/>
</workbook>
</file>

<file path=xl/sharedStrings.xml><?xml version="1.0" encoding="utf-8"?>
<sst xmlns="http://schemas.openxmlformats.org/spreadsheetml/2006/main" count="1885" uniqueCount="1380">
  <si>
    <t>目   录</t>
  </si>
  <si>
    <t>附表1</t>
  </si>
  <si>
    <t>长沙县2021年地方一般公共预算收入完成情况表（金库数）</t>
  </si>
  <si>
    <t>附表2</t>
  </si>
  <si>
    <t>长沙县2021年一般公共预算支出执行情况表</t>
  </si>
  <si>
    <t>附表3</t>
  </si>
  <si>
    <t>长沙县2021年政府性基金预算收支执行情况表</t>
  </si>
  <si>
    <t>附表4</t>
  </si>
  <si>
    <t>长沙县2021年社会保险基金预算收支执行情况表</t>
  </si>
  <si>
    <t>附表5</t>
  </si>
  <si>
    <t>长沙县2021年国有资本经营预算收支执行情况表</t>
  </si>
  <si>
    <t>附表6</t>
  </si>
  <si>
    <t>长沙县2022年地方一般公共预算收入预算表（金库数）</t>
  </si>
  <si>
    <t>附表7</t>
  </si>
  <si>
    <t>长沙县2022年一般公共预算支出预算表</t>
  </si>
  <si>
    <t>附表8</t>
  </si>
  <si>
    <t>长沙县2022年县本级一般公共预算支出预算明细表</t>
  </si>
  <si>
    <t>附表9</t>
  </si>
  <si>
    <t>长沙县2022年县本级一般公共预算基本支出预算明细表</t>
  </si>
  <si>
    <t>附表10</t>
  </si>
  <si>
    <t>长沙县2022年一般公共预算税收返还和转移支付表</t>
  </si>
  <si>
    <t>附表11</t>
  </si>
  <si>
    <t>长沙县2021年地方政府一般债务限额和余额情况表</t>
  </si>
  <si>
    <t>附表12</t>
  </si>
  <si>
    <t>长沙县2022年政府性基金收入预算表</t>
  </si>
  <si>
    <t>附表13</t>
  </si>
  <si>
    <t>长沙县2022年政府性基金支出预算表</t>
  </si>
  <si>
    <t>附表14</t>
  </si>
  <si>
    <t>长沙县2022年政府性基金转移性收支预算表</t>
  </si>
  <si>
    <t>附表15</t>
  </si>
  <si>
    <t>长沙县2021年地方政府专项债务限额和余额情况表</t>
  </si>
  <si>
    <t>附表16</t>
  </si>
  <si>
    <t>长沙县2022年社会保险基金收入预算表</t>
  </si>
  <si>
    <t>附表17</t>
  </si>
  <si>
    <t>长沙县2022年社会保险基金支出预算表</t>
  </si>
  <si>
    <t>附表18</t>
  </si>
  <si>
    <t>长沙县2022年国有资本经营收入预算表</t>
  </si>
  <si>
    <t>附表19</t>
  </si>
  <si>
    <t>长沙县2022年国有资本经营支出预算表</t>
  </si>
  <si>
    <t>附表20</t>
  </si>
  <si>
    <t>长沙县2022年县本级“三公”经费支出预算表</t>
  </si>
  <si>
    <t>单位：万元</t>
  </si>
  <si>
    <t>项       目</t>
  </si>
  <si>
    <t>2020年 完成数</t>
  </si>
  <si>
    <t>2021年</t>
  </si>
  <si>
    <t>同比上年</t>
  </si>
  <si>
    <t>年初预算数</t>
  </si>
  <si>
    <t>调整预算数</t>
  </si>
  <si>
    <t>完成数</t>
  </si>
  <si>
    <t>增加额</t>
  </si>
  <si>
    <t>增长%</t>
  </si>
  <si>
    <t>地方一般公共预算收入合计</t>
  </si>
  <si>
    <t>一、工商税收</t>
  </si>
  <si>
    <t xml:space="preserve">  1、增值税</t>
  </si>
  <si>
    <t xml:space="preserve">  2、营业税</t>
  </si>
  <si>
    <t xml:space="preserve">  3、企业所得税</t>
  </si>
  <si>
    <t xml:space="preserve">  4、个人所得税</t>
  </si>
  <si>
    <t xml:space="preserve">  5、资源税</t>
  </si>
  <si>
    <t xml:space="preserve">  6、城市维护建设税</t>
  </si>
  <si>
    <t xml:space="preserve">  7、房产税</t>
  </si>
  <si>
    <t xml:space="preserve">  8、印花税</t>
  </si>
  <si>
    <t xml:space="preserve">  9、城镇土地使用税</t>
  </si>
  <si>
    <t xml:space="preserve">  10、土地增值税</t>
  </si>
  <si>
    <t xml:space="preserve">  11、车船税</t>
  </si>
  <si>
    <t xml:space="preserve">  12、消费税</t>
  </si>
  <si>
    <t xml:space="preserve">  13、耕地占用税</t>
  </si>
  <si>
    <t xml:space="preserve">  14、契税</t>
  </si>
  <si>
    <t xml:space="preserve">  15、环境保护税</t>
  </si>
  <si>
    <t>二、非税收入</t>
  </si>
  <si>
    <t xml:space="preserve">  16、专项收入</t>
  </si>
  <si>
    <t xml:space="preserve">  其中：教育费附加收入</t>
  </si>
  <si>
    <t xml:space="preserve">        地方教育附加收入</t>
  </si>
  <si>
    <t xml:space="preserve">        文化事业建设费</t>
  </si>
  <si>
    <t xml:space="preserve">        残疾人就业保障金收入</t>
  </si>
  <si>
    <t xml:space="preserve">        教育资金收入</t>
  </si>
  <si>
    <t xml:space="preserve">        农田水利建设资金收入</t>
  </si>
  <si>
    <t xml:space="preserve">        森林植被恢复费</t>
  </si>
  <si>
    <t xml:space="preserve">        水利建设专项收入</t>
  </si>
  <si>
    <t xml:space="preserve">  17、行政事业性收费收入</t>
  </si>
  <si>
    <t xml:space="preserve">  18、罚没收入</t>
  </si>
  <si>
    <t xml:space="preserve">  19、国有资源有偿使用收入</t>
  </si>
  <si>
    <t xml:space="preserve">  20、捐赠收入</t>
  </si>
  <si>
    <t xml:space="preserve">  21、政府住房基金收入</t>
  </si>
  <si>
    <t xml:space="preserve">  22、其他收入</t>
  </si>
  <si>
    <t>项　　目</t>
  </si>
  <si>
    <t>2020年  完成数</t>
  </si>
  <si>
    <t>一般公共预算支出合计</t>
  </si>
  <si>
    <t>一、一般公共服务</t>
  </si>
  <si>
    <t>二、国防</t>
  </si>
  <si>
    <t>三、公共安全</t>
  </si>
  <si>
    <t>四、教育</t>
  </si>
  <si>
    <t>五、科学技术</t>
  </si>
  <si>
    <t>六、文化旅游体育与传媒</t>
  </si>
  <si>
    <t>七、社会保障和就业</t>
  </si>
  <si>
    <t>八、卫生健康</t>
  </si>
  <si>
    <t>九、节能环保</t>
  </si>
  <si>
    <t>十、城乡社区</t>
  </si>
  <si>
    <t>十一、农林水</t>
  </si>
  <si>
    <t>十二、交通运输</t>
  </si>
  <si>
    <t>十三、资源勘探工业信息等</t>
  </si>
  <si>
    <t>十四、商业服务业等</t>
  </si>
  <si>
    <t>十五、金融</t>
  </si>
  <si>
    <t>十六、自然资源海洋气象</t>
  </si>
  <si>
    <t>十七、住房保障</t>
  </si>
  <si>
    <t>十八、粮油物资储备</t>
  </si>
  <si>
    <t>十九、灾害防治及应急管理</t>
  </si>
  <si>
    <t>二十、其他支出</t>
  </si>
  <si>
    <t>二十一、地方政府一般债券付息支出</t>
  </si>
  <si>
    <t>二十二、预备费</t>
  </si>
  <si>
    <t>收         入</t>
  </si>
  <si>
    <t>支           出</t>
  </si>
  <si>
    <t>项          目</t>
  </si>
  <si>
    <t>2020年
完成数</t>
  </si>
  <si>
    <t>2021年
完成数</t>
  </si>
  <si>
    <t>一、农网还贷资金收入</t>
  </si>
  <si>
    <t>一、文化体育与传媒支出</t>
  </si>
  <si>
    <t>二、铁路建设基金收入</t>
  </si>
  <si>
    <t xml:space="preserve">    国家电影事业发展专项资金安排的支出</t>
  </si>
  <si>
    <t>三、民航发展基金收入</t>
  </si>
  <si>
    <t xml:space="preserve">    旅游发展基金支出</t>
  </si>
  <si>
    <t>四、旅游发展基金收入</t>
  </si>
  <si>
    <t>二、社会保障和就业支出</t>
  </si>
  <si>
    <t>五、国家电影事业发展专项资金收入</t>
  </si>
  <si>
    <t xml:space="preserve">    大中型水库移民后期扶持基金支出</t>
  </si>
  <si>
    <t>六、国有土地收益基金收入</t>
  </si>
  <si>
    <t xml:space="preserve">    小型水库移民扶助基金安排的支出</t>
  </si>
  <si>
    <t>七、农业土地开发资金收入</t>
  </si>
  <si>
    <t>三、城乡社区事务支出</t>
  </si>
  <si>
    <t>八、国有土地使用权出让收入</t>
  </si>
  <si>
    <t xml:space="preserve">    国有土地使用权出让收入安排的支出</t>
  </si>
  <si>
    <t>九、大中型水库移民后期扶持基金收入</t>
  </si>
  <si>
    <t xml:space="preserve">    国有土地收益基金安排的支出</t>
  </si>
  <si>
    <t>十、大中型水库库区基金收入</t>
  </si>
  <si>
    <t xml:space="preserve">    农业土地开发资金安排的支出</t>
  </si>
  <si>
    <t>十一、彩票公益金收入</t>
  </si>
  <si>
    <t xml:space="preserve">    城市基础设施配套费安排的支出</t>
  </si>
  <si>
    <t>十二、城市基础设施配套费收入</t>
  </si>
  <si>
    <t xml:space="preserve">    污水处理费安排的支出</t>
  </si>
  <si>
    <t>十三、小型水库移民扶助基金收入</t>
  </si>
  <si>
    <t>四、农林水事务支出</t>
  </si>
  <si>
    <t>十四、国有重大水利工程建设基金收入</t>
  </si>
  <si>
    <t xml:space="preserve">  　大中型水库库区基金安排的支出</t>
  </si>
  <si>
    <t>十五、车辆通行费</t>
  </si>
  <si>
    <t xml:space="preserve"> 　 国家重大水利工程建设基金支出</t>
  </si>
  <si>
    <t>十六、船舶油污损害赔偿基金</t>
  </si>
  <si>
    <t>五、交通运输支出</t>
  </si>
  <si>
    <t>十七、废弃电器电子产品处理基金收入</t>
  </si>
  <si>
    <t xml:space="preserve">  　车辆通行费安排的支出</t>
  </si>
  <si>
    <t>十八、污水处理费收入</t>
  </si>
  <si>
    <t xml:space="preserve"> 　 民航发展基金支出</t>
  </si>
  <si>
    <t>十九、其他政府性基金收入</t>
  </si>
  <si>
    <t>六、资源勘探工业信息等支出</t>
  </si>
  <si>
    <t xml:space="preserve">    农网还贷资金支出</t>
  </si>
  <si>
    <t>七、其他支出</t>
  </si>
  <si>
    <t xml:space="preserve">    其他政府性基金及对应专项债务收入安排的支出</t>
  </si>
  <si>
    <t xml:space="preserve">  　彩票公益金安排的支出</t>
  </si>
  <si>
    <t>八、债务付息支出</t>
  </si>
  <si>
    <t xml:space="preserve">    地方政府专项债务付息支出</t>
  </si>
  <si>
    <t>九、抗疫特别国债安排的支出</t>
  </si>
  <si>
    <t xml:space="preserve">    基础设施建设</t>
  </si>
  <si>
    <t>收入合计</t>
  </si>
  <si>
    <t>支出合计</t>
  </si>
  <si>
    <t>转移性收入</t>
  </si>
  <si>
    <t>转移性支出</t>
  </si>
  <si>
    <t xml:space="preserve">    政府性基金转移支付收入</t>
  </si>
  <si>
    <t xml:space="preserve">    政府性基金转移支付</t>
  </si>
  <si>
    <t xml:space="preserve">      政府性基金补助收入</t>
  </si>
  <si>
    <t xml:space="preserve">      政府性基金补助支出</t>
  </si>
  <si>
    <t xml:space="preserve">      抗疫特别国债转移支付收入</t>
  </si>
  <si>
    <t xml:space="preserve">    上解支出</t>
  </si>
  <si>
    <t xml:space="preserve">    上年结余收入</t>
  </si>
  <si>
    <t xml:space="preserve">    结转下年支出</t>
  </si>
  <si>
    <t xml:space="preserve">    调入资金</t>
  </si>
  <si>
    <t xml:space="preserve">    调出资金</t>
  </si>
  <si>
    <t>债务收入</t>
  </si>
  <si>
    <t xml:space="preserve">    年终结余</t>
  </si>
  <si>
    <t xml:space="preserve">    专项债务收入</t>
  </si>
  <si>
    <t xml:space="preserve"> </t>
  </si>
  <si>
    <t>收入总计</t>
  </si>
  <si>
    <t>支出总计</t>
  </si>
  <si>
    <t>项目</t>
  </si>
  <si>
    <t>上年    结余</t>
  </si>
  <si>
    <r>
      <rPr>
        <sz val="12"/>
        <rFont val="Times New Roman"/>
        <family val="1"/>
      </rPr>
      <t>2021</t>
    </r>
    <r>
      <rPr>
        <sz val="12"/>
        <rFont val="宋体"/>
        <family val="0"/>
      </rPr>
      <t>年社保基金预算收支执行情况</t>
    </r>
  </si>
  <si>
    <t>年未滚存结余</t>
  </si>
  <si>
    <r>
      <rPr>
        <sz val="12"/>
        <rFont val="Times New Roman"/>
        <family val="1"/>
      </rPr>
      <t>2021</t>
    </r>
    <r>
      <rPr>
        <sz val="12"/>
        <rFont val="宋体"/>
        <family val="0"/>
      </rPr>
      <t>年社保基金收入数</t>
    </r>
  </si>
  <si>
    <r>
      <rPr>
        <sz val="12"/>
        <rFont val="Times New Roman"/>
        <family val="1"/>
      </rPr>
      <t>2021</t>
    </r>
    <r>
      <rPr>
        <sz val="12"/>
        <rFont val="宋体"/>
        <family val="0"/>
      </rPr>
      <t>年社保基金支出数</t>
    </r>
  </si>
  <si>
    <r>
      <rPr>
        <sz val="12"/>
        <rFont val="Times New Roman"/>
        <family val="1"/>
      </rPr>
      <t>2021</t>
    </r>
    <r>
      <rPr>
        <sz val="12"/>
        <rFont val="宋体"/>
        <family val="0"/>
      </rPr>
      <t>年收支结余</t>
    </r>
  </si>
  <si>
    <t>收入    总计</t>
  </si>
  <si>
    <t>保险费收入</t>
  </si>
  <si>
    <t>利息收入</t>
  </si>
  <si>
    <t>财政补助收入</t>
  </si>
  <si>
    <t>上级补助收入</t>
  </si>
  <si>
    <t>其他收入</t>
  </si>
  <si>
    <t>转移收入</t>
  </si>
  <si>
    <t>社会保险待遇支出</t>
  </si>
  <si>
    <t>技能提升补贴</t>
  </si>
  <si>
    <t>稳定岗位补贴</t>
  </si>
  <si>
    <t>劳动能力鉴定</t>
  </si>
  <si>
    <t>工伤预防费用</t>
  </si>
  <si>
    <t>其他支出</t>
  </si>
  <si>
    <t>转移支出</t>
  </si>
  <si>
    <t>上解上级支出</t>
  </si>
  <si>
    <t>小计</t>
  </si>
  <si>
    <t>上级</t>
  </si>
  <si>
    <t>本级</t>
  </si>
  <si>
    <t>机关事业单位养老</t>
  </si>
  <si>
    <t>失业保险基金</t>
  </si>
  <si>
    <t>工伤保险基金</t>
  </si>
  <si>
    <t>城乡养老保险基金</t>
  </si>
  <si>
    <t>合计</t>
  </si>
  <si>
    <t>收    入</t>
  </si>
  <si>
    <t>支    出</t>
  </si>
  <si>
    <t>项    目</t>
  </si>
  <si>
    <r>
      <t>2020</t>
    </r>
    <r>
      <rPr>
        <sz val="12"/>
        <color indexed="8"/>
        <rFont val="宋体"/>
        <family val="0"/>
      </rPr>
      <t>年 完成数</t>
    </r>
  </si>
  <si>
    <r>
      <t>2</t>
    </r>
    <r>
      <rPr>
        <sz val="12"/>
        <color indexed="8"/>
        <rFont val="宋体"/>
        <family val="0"/>
      </rPr>
      <t>021年 完成数</t>
    </r>
  </si>
  <si>
    <t>一、利润收入</t>
  </si>
  <si>
    <t>一、社会保障和就业支出</t>
  </si>
  <si>
    <t>二、股利、股息收入</t>
  </si>
  <si>
    <t>二、国有资本经营预算支出</t>
  </si>
  <si>
    <t>三、产权转让收入</t>
  </si>
  <si>
    <t xml:space="preserve">   1、解决历史遗留问题及改革成本支出</t>
  </si>
  <si>
    <t>四、清算收入</t>
  </si>
  <si>
    <t xml:space="preserve">   2、国有企业资本金注入</t>
  </si>
  <si>
    <t>五、其他国有资本经营预算收入</t>
  </si>
  <si>
    <t xml:space="preserve">   3、国有企业政策性补贴</t>
  </si>
  <si>
    <t xml:space="preserve">   4、金融国有资本经营预算支出</t>
  </si>
  <si>
    <t xml:space="preserve">   5、其他国有资本经营预算支出</t>
  </si>
  <si>
    <t>三、转移性支出</t>
  </si>
  <si>
    <t>国有资本经营收入合计</t>
  </si>
  <si>
    <t>国有资本经营支出合计</t>
  </si>
  <si>
    <t>调出资金</t>
  </si>
  <si>
    <t>上年结转及结余</t>
  </si>
  <si>
    <t>结转下年</t>
  </si>
  <si>
    <t>2020年    完成数</t>
  </si>
  <si>
    <t>2022年</t>
  </si>
  <si>
    <t>同比上年增长%</t>
  </si>
  <si>
    <t>年初预算</t>
  </si>
  <si>
    <t>同比上年增减额</t>
  </si>
  <si>
    <t>上划收入合计</t>
  </si>
  <si>
    <t xml:space="preserve">  1、增值税上划数</t>
  </si>
  <si>
    <t xml:space="preserve">  2、营业税上划数</t>
  </si>
  <si>
    <t xml:space="preserve">  3、消费税上划数</t>
  </si>
  <si>
    <t xml:space="preserve">  4、所得税上划数</t>
  </si>
  <si>
    <t>2022年初预算数</t>
  </si>
  <si>
    <t>同比增长%</t>
  </si>
  <si>
    <t>总金额</t>
  </si>
  <si>
    <t>其中：县本级安排</t>
  </si>
  <si>
    <t>其中：上级专项补助</t>
  </si>
  <si>
    <t>二十一、预备费</t>
  </si>
  <si>
    <r>
      <t>长沙县2022年县本级一般公共预算支出</t>
    </r>
    <r>
      <rPr>
        <b/>
        <sz val="20"/>
        <rFont val="黑体"/>
        <family val="3"/>
      </rPr>
      <t xml:space="preserve">
</t>
    </r>
    <r>
      <rPr>
        <b/>
        <sz val="20"/>
        <rFont val="宋体"/>
        <family val="0"/>
      </rPr>
      <t>预算明细表</t>
    </r>
  </si>
  <si>
    <t>科目代码</t>
  </si>
  <si>
    <t>科目名称</t>
  </si>
  <si>
    <t>2022年
预算金额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</si>
  <si>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</si>
  <si>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</si>
  <si>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</si>
  <si>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</si>
  <si>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</si>
  <si>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</si>
  <si>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</si>
  <si>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</si>
  <si>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</si>
  <si>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</si>
  <si>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</si>
  <si>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</si>
  <si>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</si>
  <si>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</si>
  <si>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</si>
  <si>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</si>
  <si>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</si>
  <si>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</si>
  <si>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</si>
  <si>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</si>
  <si>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</si>
  <si>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</si>
  <si>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</si>
  <si>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</si>
  <si>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</si>
  <si>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</si>
  <si>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</si>
  <si>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</si>
  <si>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</si>
  <si>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</si>
  <si>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</si>
  <si>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</si>
  <si>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</si>
  <si>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</si>
  <si>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</si>
  <si>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</si>
  <si>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</si>
  <si>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</si>
  <si>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</si>
  <si>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</si>
  <si>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</si>
  <si>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</si>
  <si>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</si>
  <si>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</si>
  <si>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</si>
  <si>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</si>
  <si>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</si>
  <si>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</si>
  <si>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</si>
  <si>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</si>
  <si>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</si>
  <si>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</si>
  <si>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</si>
  <si>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</si>
  <si>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</si>
  <si>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</si>
  <si>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</si>
  <si>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</si>
  <si>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</si>
  <si>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</si>
  <si>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</si>
  <si>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</si>
  <si>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</si>
  <si>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</si>
  <si>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</si>
  <si>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</si>
  <si>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</si>
  <si>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</si>
  <si>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</si>
  <si>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</si>
  <si>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</si>
  <si>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</si>
  <si>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</si>
  <si>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</si>
  <si>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</si>
  <si>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</si>
  <si>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</si>
  <si>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</si>
  <si>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</si>
  <si>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</si>
  <si>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</si>
  <si>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</si>
  <si>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</si>
  <si>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</si>
  <si>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</si>
  <si>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</si>
  <si>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</si>
  <si>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</si>
  <si>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</si>
  <si>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</si>
  <si>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</si>
  <si>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</si>
  <si>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</si>
  <si>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</si>
  <si>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</si>
  <si>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</si>
  <si>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</si>
  <si>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</si>
  <si>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</si>
  <si>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</si>
  <si>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</si>
  <si>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</si>
  <si>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</si>
  <si>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</si>
  <si>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</si>
  <si>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</si>
  <si>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</si>
  <si>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</si>
  <si>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</si>
  <si>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</si>
  <si>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</si>
  <si>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</si>
  <si>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</si>
  <si>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</si>
  <si>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</si>
  <si>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</si>
  <si>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</si>
  <si>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</si>
  <si>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</si>
  <si>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</si>
  <si>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</si>
  <si>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</si>
  <si>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</si>
  <si>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</si>
  <si>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</si>
  <si>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</si>
  <si>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</si>
  <si>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</si>
  <si>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</si>
  <si>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</si>
  <si>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</si>
  <si>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</si>
  <si>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</si>
  <si>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</si>
  <si>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</si>
  <si>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</si>
  <si>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</si>
  <si>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</si>
  <si>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</si>
  <si>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</si>
  <si>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</si>
  <si>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</si>
  <si>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</si>
  <si>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</si>
  <si>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</si>
  <si>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</si>
  <si>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</si>
  <si>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</si>
  <si>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</si>
  <si>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</si>
  <si>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</si>
  <si>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</si>
  <si>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</si>
  <si>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</si>
  <si>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</si>
  <si>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</si>
  <si>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</si>
  <si>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</si>
  <si>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</si>
  <si>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</si>
  <si>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</si>
  <si>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</si>
  <si>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</si>
  <si>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</si>
  <si>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</si>
  <si>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</si>
  <si>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</si>
  <si>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</si>
  <si>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</si>
  <si>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</si>
  <si>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</si>
  <si>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</si>
  <si>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</si>
  <si>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</si>
  <si>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</si>
  <si>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</si>
  <si>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</si>
  <si>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</si>
  <si>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</si>
  <si>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</si>
  <si>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</si>
  <si>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</si>
  <si>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</si>
  <si>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</si>
  <si>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</si>
  <si>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</si>
  <si>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</si>
  <si>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</si>
  <si>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</si>
  <si>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</si>
  <si>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</si>
  <si>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</si>
  <si>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</si>
  <si>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</si>
  <si>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</si>
  <si>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</si>
  <si>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</si>
  <si>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</si>
  <si>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</si>
  <si>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</si>
  <si>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</si>
  <si>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</si>
  <si>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</si>
  <si>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</si>
  <si>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</si>
  <si>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</si>
  <si>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</si>
  <si>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</si>
  <si>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</si>
  <si>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</si>
  <si>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</si>
  <si>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</si>
  <si>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</si>
  <si>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</si>
  <si>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</si>
  <si>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</si>
  <si>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</si>
  <si>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</si>
  <si>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</si>
  <si>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</si>
  <si>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</si>
  <si>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</si>
  <si>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</si>
  <si>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</si>
  <si>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</si>
  <si>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</si>
  <si>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</si>
  <si>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</si>
  <si>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</si>
  <si>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</si>
  <si>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</si>
  <si>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</si>
  <si>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</si>
  <si>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</si>
  <si>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</si>
  <si>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</si>
  <si>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</si>
  <si>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</si>
  <si>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</si>
  <si>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</si>
  <si>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</si>
  <si>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</si>
  <si>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</si>
  <si>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</si>
  <si>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</si>
  <si>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</si>
  <si>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</si>
  <si>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</si>
  <si>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</si>
  <si>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</si>
  <si>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</si>
  <si>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</si>
  <si>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</si>
  <si>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</si>
  <si>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</si>
  <si>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</si>
  <si>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</si>
  <si>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</si>
  <si>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</si>
  <si>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</si>
  <si>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</si>
  <si>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</si>
  <si>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</si>
  <si>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</si>
  <si>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</si>
  <si>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</si>
  <si>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</si>
  <si>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</si>
  <si>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</si>
  <si>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</si>
  <si>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</si>
  <si>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</si>
  <si>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</si>
  <si>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</si>
  <si>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</si>
  <si>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</si>
  <si>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</si>
  <si>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</si>
  <si>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</si>
  <si>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</si>
  <si>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</si>
  <si>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</si>
  <si>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</si>
  <si>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</si>
  <si>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</si>
  <si>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</si>
  <si>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</si>
  <si>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</si>
  <si>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</si>
  <si>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</si>
  <si>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</si>
  <si>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</si>
  <si>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</si>
  <si>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</si>
  <si>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</si>
  <si>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</si>
  <si>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</si>
  <si>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</si>
  <si>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</si>
  <si>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</si>
  <si>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</si>
  <si>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</si>
  <si>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</si>
  <si>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</si>
  <si>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</si>
  <si>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</si>
  <si>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</si>
  <si>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</si>
  <si>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</si>
  <si>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</si>
  <si>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</si>
  <si>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</si>
  <si>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</si>
  <si>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</si>
  <si>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</si>
  <si>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</si>
  <si>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</si>
  <si>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</si>
  <si>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</si>
  <si>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</si>
  <si>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</si>
  <si>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</si>
  <si>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</si>
  <si>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</si>
  <si>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</si>
  <si>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</si>
  <si>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</si>
  <si>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</si>
  <si>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</si>
  <si>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</si>
  <si>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</si>
  <si>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</si>
  <si>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</si>
  <si>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</si>
  <si>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</si>
  <si>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</si>
  <si>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</si>
  <si>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</si>
  <si>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</si>
  <si>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</si>
  <si>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</si>
  <si>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</si>
  <si>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</si>
  <si>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</si>
  <si>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</si>
  <si>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</si>
  <si>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</si>
  <si>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</si>
  <si>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</si>
  <si>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</si>
  <si>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</si>
  <si>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</si>
  <si>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</si>
  <si>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</si>
  <si>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</si>
  <si>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</si>
  <si>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</si>
  <si>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</si>
  <si>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</si>
  <si>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</si>
  <si>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</si>
  <si>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</si>
  <si>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</si>
  <si>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</si>
  <si>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</si>
  <si>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</si>
  <si>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</si>
  <si>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</si>
  <si>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</si>
  <si>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</si>
  <si>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</si>
  <si>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</si>
  <si>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</si>
  <si>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</si>
  <si>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</si>
  <si>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</si>
  <si>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</si>
  <si>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</si>
  <si>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</si>
  <si>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</si>
  <si>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</si>
  <si>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</si>
  <si>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</si>
  <si>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</si>
  <si>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</si>
  <si>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</si>
  <si>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</si>
  <si>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</si>
  <si>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</si>
  <si>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</si>
  <si>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</si>
  <si>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</si>
  <si>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</si>
  <si>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</si>
  <si>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</si>
  <si>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</si>
  <si>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</si>
  <si>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</si>
  <si>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</si>
  <si>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</si>
  <si>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</si>
  <si>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</si>
  <si>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</si>
  <si>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</si>
  <si>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</si>
  <si>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</si>
  <si>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</si>
  <si>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</si>
  <si>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</si>
  <si>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</si>
  <si>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</si>
  <si>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</si>
  <si>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</si>
  <si>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</si>
  <si>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</si>
  <si>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</si>
  <si>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</si>
  <si>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</si>
  <si>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</si>
  <si>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</si>
  <si>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</si>
  <si>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</si>
  <si>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</si>
  <si>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</si>
  <si>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</si>
  <si>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</si>
  <si>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</si>
  <si>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</si>
  <si>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</si>
  <si>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</si>
  <si>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</si>
  <si>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</si>
  <si>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</si>
  <si>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</si>
  <si>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</si>
  <si>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</si>
  <si>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</si>
  <si>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</si>
  <si>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</si>
  <si>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</si>
  <si>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</si>
  <si>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</si>
  <si>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</si>
  <si>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</si>
  <si>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</si>
  <si>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</si>
  <si>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</si>
  <si>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</si>
  <si>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</si>
  <si>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</si>
  <si>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</si>
  <si>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</si>
  <si>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</si>
  <si>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</si>
  <si>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</si>
  <si>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</si>
  <si>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</si>
  <si>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</si>
  <si>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</si>
  <si>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</si>
  <si>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</si>
  <si>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</si>
  <si>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</si>
  <si>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</si>
  <si>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</si>
  <si>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</si>
  <si>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</si>
  <si>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</si>
  <si>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</si>
  <si>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</si>
  <si>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</si>
  <si>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</si>
  <si>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</si>
  <si>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</si>
  <si>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</si>
  <si>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</si>
  <si>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</si>
  <si>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</si>
  <si>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</si>
  <si>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</si>
  <si>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</si>
  <si>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</si>
  <si>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</si>
  <si>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</si>
  <si>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</si>
  <si>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</si>
  <si>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</si>
  <si>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</si>
  <si>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</si>
  <si>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</si>
  <si>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</si>
  <si>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</si>
  <si>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</si>
  <si>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</si>
  <si>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</si>
  <si>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</si>
  <si>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</si>
  <si>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</si>
  <si>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</si>
  <si>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</si>
  <si>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</si>
  <si>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</si>
  <si>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</si>
  <si>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</si>
  <si>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</si>
  <si>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</si>
  <si>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</si>
  <si>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</si>
  <si>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</si>
  <si>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</si>
  <si>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</si>
  <si>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</si>
  <si>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</si>
  <si>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</si>
  <si>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</si>
  <si>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</si>
  <si>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</si>
  <si>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</si>
  <si>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</si>
  <si>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</si>
  <si>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</si>
  <si>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</si>
  <si>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</si>
  <si>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</si>
  <si>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</si>
  <si>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</si>
  <si>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</si>
  <si>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</si>
  <si>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</si>
  <si>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</si>
  <si>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</si>
  <si>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</si>
  <si>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</si>
  <si>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</si>
  <si>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</si>
  <si>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</si>
  <si>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</si>
  <si>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</si>
  <si>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</si>
  <si>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</si>
  <si>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</si>
  <si>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</si>
  <si>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</si>
  <si>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</si>
  <si>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</si>
  <si>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</si>
  <si>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</si>
  <si>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</si>
  <si>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</si>
  <si>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</si>
  <si>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</si>
  <si>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</si>
  <si>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</si>
  <si>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</si>
  <si>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</si>
  <si>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</si>
  <si>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</si>
  <si>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</si>
  <si>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</si>
  <si>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</si>
  <si>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</si>
  <si>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</si>
  <si>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</si>
  <si>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</si>
  <si>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</si>
  <si>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</si>
  <si>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</si>
  <si>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</si>
  <si>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</si>
  <si>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</si>
  <si>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</si>
  <si>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</si>
  <si>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</si>
  <si>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</si>
  <si>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</si>
  <si>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</si>
  <si>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</si>
  <si>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</si>
  <si>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</si>
  <si>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</si>
  <si>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</si>
  <si>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</si>
  <si>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</si>
  <si>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</si>
  <si>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</si>
  <si>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</si>
  <si>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</si>
  <si>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</si>
  <si>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</si>
  <si>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</si>
  <si>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</si>
  <si>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</si>
  <si>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</si>
  <si>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</si>
  <si>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</si>
  <si>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</si>
  <si>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</si>
  <si>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</si>
  <si>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</si>
  <si>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</si>
  <si>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</si>
  <si>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</si>
  <si>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</si>
  <si>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</si>
  <si>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</si>
  <si>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</si>
  <si>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</si>
  <si>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</si>
  <si>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</si>
  <si>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</si>
  <si>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</si>
  <si>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</si>
  <si>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</si>
  <si>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</si>
  <si>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</si>
  <si>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</si>
  <si>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</si>
  <si>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</si>
  <si>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</si>
  <si>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</si>
  <si>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</si>
  <si>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</si>
  <si>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</si>
  <si>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</si>
  <si>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</si>
  <si>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</si>
  <si>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</si>
  <si>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</si>
  <si>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</si>
  <si>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</si>
  <si>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</si>
  <si>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</si>
  <si>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</si>
  <si>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</si>
  <si>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</si>
  <si>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</si>
  <si>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</si>
  <si>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</si>
  <si>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</si>
  <si>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</si>
  <si>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</si>
  <si>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</si>
  <si>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</si>
  <si>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</si>
  <si>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</si>
  <si>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</si>
  <si>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</si>
  <si>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</si>
  <si>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</si>
  <si>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</si>
  <si>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</si>
  <si>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</si>
  <si>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</si>
  <si>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</si>
  <si>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</si>
  <si>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</si>
  <si>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</si>
  <si>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</si>
  <si>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</si>
  <si>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</si>
  <si>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</si>
  <si>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</si>
  <si>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</si>
  <si>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</si>
  <si>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</si>
  <si>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</si>
  <si>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</si>
  <si>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</si>
  <si>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</si>
  <si>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</si>
  <si>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</si>
  <si>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</si>
  <si>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</si>
  <si>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</si>
  <si>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</si>
  <si>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</si>
  <si>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</si>
  <si>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</si>
  <si>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</si>
  <si>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</si>
  <si>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</si>
  <si>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</si>
  <si>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</si>
  <si>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</si>
  <si>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</si>
  <si>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</si>
  <si>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</si>
  <si>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</si>
  <si>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</si>
  <si>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</si>
  <si>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</si>
  <si>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</si>
  <si>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</si>
  <si>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</si>
  <si>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</si>
  <si>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</si>
  <si>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</si>
  <si>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</si>
  <si>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</si>
  <si>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</si>
  <si>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</si>
  <si>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</si>
  <si>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</si>
  <si>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</si>
  <si>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</si>
  <si>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</si>
  <si>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</si>
  <si>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</si>
  <si>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</si>
  <si>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</si>
  <si>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</si>
  <si>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</si>
  <si>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</si>
  <si>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</si>
  <si>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</si>
  <si>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</si>
  <si>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</si>
  <si>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</si>
  <si>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</si>
  <si>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</si>
  <si>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</si>
  <si>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</si>
  <si>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</si>
  <si>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</si>
  <si>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</si>
  <si>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</si>
  <si>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</si>
  <si>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</si>
  <si>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</si>
  <si>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</si>
  <si>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</si>
  <si>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</si>
  <si>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</si>
  <si>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</si>
  <si>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</si>
  <si>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</si>
  <si>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</si>
  <si>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</si>
  <si>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</si>
  <si>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</si>
  <si>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</si>
  <si>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</si>
  <si>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</si>
  <si>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</si>
  <si>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</si>
  <si>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</si>
  <si>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</si>
  <si>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</si>
  <si>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</si>
  <si>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</si>
  <si>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</si>
  <si>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</si>
  <si>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</si>
  <si>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</si>
  <si>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</si>
  <si>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</si>
  <si>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</si>
  <si>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</si>
  <si>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</si>
  <si>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</si>
  <si>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</si>
  <si>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</si>
  <si>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</si>
  <si>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</si>
  <si>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</si>
  <si>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</si>
  <si>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</si>
  <si>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</si>
  <si>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</si>
  <si>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</si>
  <si>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</si>
  <si>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</si>
  <si>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</si>
  <si>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</si>
  <si>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</si>
  <si>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</si>
  <si>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</si>
  <si>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</si>
  <si>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</si>
  <si>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</si>
  <si>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</si>
  <si>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</si>
  <si>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</si>
  <si>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</si>
  <si>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</si>
  <si>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</si>
  <si>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</si>
  <si>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</si>
  <si>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</si>
  <si>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</si>
  <si>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</si>
  <si>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</si>
  <si>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</si>
  <si>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</si>
  <si>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</si>
  <si>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</si>
  <si>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</si>
  <si>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</si>
  <si>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</si>
  <si>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</si>
  <si>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</si>
  <si>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</si>
  <si>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</si>
  <si>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</si>
  <si>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</si>
  <si>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</si>
  <si>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</si>
  <si>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</si>
  <si>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</si>
  <si>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</si>
  <si>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</si>
  <si>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</si>
  <si>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</si>
  <si>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</si>
  <si>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</si>
  <si>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</si>
  <si>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</si>
  <si>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</si>
  <si>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</si>
  <si>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</si>
  <si>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</si>
  <si>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</si>
  <si>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</si>
  <si>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</si>
  <si>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</si>
  <si>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</si>
  <si>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</si>
  <si>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</si>
  <si>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</si>
  <si>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</si>
  <si>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</si>
  <si>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</si>
  <si>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</si>
  <si>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</si>
  <si>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</si>
  <si>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</si>
  <si>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</si>
  <si>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</si>
  <si>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</si>
  <si>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</si>
  <si>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</si>
  <si>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</si>
  <si>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</si>
  <si>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</si>
  <si>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</si>
  <si>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</si>
  <si>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</si>
  <si>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</si>
  <si>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</si>
  <si>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</si>
  <si>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</si>
  <si>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</si>
  <si>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</si>
  <si>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</si>
  <si>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</si>
  <si>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</si>
  <si>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</si>
  <si>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</si>
  <si>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</si>
  <si>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</si>
  <si>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</si>
  <si>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</si>
  <si>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</si>
  <si>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</si>
  <si>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</si>
  <si>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</si>
  <si>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</si>
  <si>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</si>
  <si>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</si>
  <si>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</si>
  <si>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</si>
  <si>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</si>
  <si>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</si>
  <si>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</si>
  <si>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</si>
  <si>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</si>
  <si>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</si>
  <si>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</si>
  <si>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</si>
  <si>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</si>
  <si>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</si>
  <si>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</si>
  <si>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</si>
  <si>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</si>
  <si>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</si>
  <si>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</si>
  <si>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</si>
  <si>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</si>
  <si>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</si>
  <si>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</si>
  <si>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</si>
  <si>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</si>
  <si>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</si>
  <si>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</si>
  <si>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</si>
  <si>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</si>
  <si>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</si>
  <si>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</si>
  <si>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</si>
  <si>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</si>
  <si>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</si>
  <si>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</si>
  <si>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</si>
  <si>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</si>
  <si>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</si>
  <si>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</si>
  <si>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</si>
  <si>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</si>
  <si>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</si>
  <si>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</si>
  <si>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</si>
  <si>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</si>
  <si>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</si>
  <si>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</si>
  <si>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</si>
  <si>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</si>
  <si>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</si>
  <si>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</si>
  <si>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</si>
  <si>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</si>
  <si>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</si>
  <si>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</si>
  <si>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</si>
  <si>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</si>
  <si>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</si>
  <si>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</si>
  <si>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</si>
  <si>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</si>
  <si>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</si>
  <si>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</si>
  <si>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</si>
  <si>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</si>
  <si>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</si>
  <si>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</si>
  <si>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</si>
  <si>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</si>
  <si>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</si>
  <si>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</si>
  <si>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</si>
  <si>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</si>
  <si>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</si>
  <si>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</si>
  <si>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</si>
  <si>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</si>
  <si>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</si>
  <si>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 xml:space="preserve">    年初预留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</si>
  <si>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</si>
  <si>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</si>
  <si>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</si>
  <si>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</si>
  <si>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</si>
  <si>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</si>
  <si>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</si>
  <si>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</si>
  <si>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单位: 万元</t>
  </si>
  <si>
    <t>政府经济科目
编码</t>
  </si>
  <si>
    <t>政府经济科目名称</t>
  </si>
  <si>
    <t>金额</t>
  </si>
  <si>
    <t>总   计</t>
  </si>
  <si>
    <t>501</t>
  </si>
  <si>
    <t>机关工资福利支出</t>
  </si>
  <si>
    <t xml:space="preserve">    50101</t>
  </si>
  <si>
    <t xml:space="preserve">    工资奖金津补贴</t>
  </si>
  <si>
    <t xml:space="preserve">    50102</t>
  </si>
  <si>
    <t xml:space="preserve">    社会保障缴费</t>
  </si>
  <si>
    <t xml:space="preserve">    50103</t>
  </si>
  <si>
    <t xml:space="preserve">    住房公积金</t>
  </si>
  <si>
    <t xml:space="preserve">    50199</t>
  </si>
  <si>
    <t xml:space="preserve">    其他工资福利支出</t>
  </si>
  <si>
    <t>502</t>
  </si>
  <si>
    <t>机关商品和服务支出</t>
  </si>
  <si>
    <t xml:space="preserve">    50201</t>
  </si>
  <si>
    <t xml:space="preserve">    办公经费</t>
  </si>
  <si>
    <t xml:space="preserve">    50202</t>
  </si>
  <si>
    <t xml:space="preserve">    会议费</t>
  </si>
  <si>
    <t xml:space="preserve">    50203</t>
  </si>
  <si>
    <t xml:space="preserve">    培训费</t>
  </si>
  <si>
    <t xml:space="preserve">    50204</t>
  </si>
  <si>
    <t xml:space="preserve">    专用材料购置费</t>
  </si>
  <si>
    <t xml:space="preserve">    50205</t>
  </si>
  <si>
    <t xml:space="preserve">    委托业务费</t>
  </si>
  <si>
    <t xml:space="preserve">    50206</t>
  </si>
  <si>
    <t xml:space="preserve">    公务接待费</t>
  </si>
  <si>
    <t xml:space="preserve">    50207</t>
  </si>
  <si>
    <t xml:space="preserve">    因公出国（境）费用</t>
  </si>
  <si>
    <t xml:space="preserve">    50208</t>
  </si>
  <si>
    <t xml:space="preserve">    公务用车运行维护费</t>
  </si>
  <si>
    <t xml:space="preserve">    50209</t>
  </si>
  <si>
    <t xml:space="preserve">    维修（护）费</t>
  </si>
  <si>
    <t xml:space="preserve">    50299</t>
  </si>
  <si>
    <t xml:space="preserve">    其他商品和服务支出</t>
  </si>
  <si>
    <t>503</t>
  </si>
  <si>
    <t>机关资本性支出</t>
  </si>
  <si>
    <t xml:space="preserve">   设备购置</t>
  </si>
  <si>
    <t xml:space="preserve">   其他资本性支出</t>
  </si>
  <si>
    <t>505</t>
  </si>
  <si>
    <t>对事业单位经常性补助</t>
  </si>
  <si>
    <t xml:space="preserve">    50501</t>
  </si>
  <si>
    <t xml:space="preserve">    工资福利支出</t>
  </si>
  <si>
    <t xml:space="preserve">    50502</t>
  </si>
  <si>
    <t xml:space="preserve">    商品和服务支出</t>
  </si>
  <si>
    <t>506</t>
  </si>
  <si>
    <t>对事业单位资本性支出</t>
  </si>
  <si>
    <t>50601</t>
  </si>
  <si>
    <t xml:space="preserve">   资本性支出（一）</t>
  </si>
  <si>
    <t>509</t>
  </si>
  <si>
    <t>对个人和家庭的补助支出</t>
  </si>
  <si>
    <t xml:space="preserve">    50901</t>
  </si>
  <si>
    <t xml:space="preserve">    社会福利和救助</t>
  </si>
  <si>
    <t xml:space="preserve">    50902</t>
  </si>
  <si>
    <t xml:space="preserve">    助学金</t>
  </si>
  <si>
    <t xml:space="preserve">    50905</t>
  </si>
  <si>
    <t xml:space="preserve">    离退休费</t>
  </si>
  <si>
    <t xml:space="preserve">    50999</t>
  </si>
  <si>
    <t xml:space="preserve">    其他对个人和家庭的补助</t>
  </si>
  <si>
    <t>511</t>
  </si>
  <si>
    <t>债务利息及费用支出</t>
  </si>
  <si>
    <t xml:space="preserve">    51101</t>
  </si>
  <si>
    <t xml:space="preserve">    国内债务付息</t>
  </si>
  <si>
    <t>599</t>
  </si>
  <si>
    <t xml:space="preserve">    59908</t>
  </si>
  <si>
    <t xml:space="preserve">    对民间非营利组织和群众性自治组织补贴</t>
  </si>
  <si>
    <t xml:space="preserve">    59999</t>
  </si>
  <si>
    <t>上级转移支付</t>
  </si>
  <si>
    <t>对下级转移支付</t>
  </si>
  <si>
    <t>项      目</t>
  </si>
  <si>
    <t>预算数</t>
  </si>
  <si>
    <t>星沙
街道</t>
  </si>
  <si>
    <t>湘龙街道</t>
  </si>
  <si>
    <t>泉塘街道</t>
  </si>
  <si>
    <t>㮾梨街道</t>
  </si>
  <si>
    <t>长龙街道</t>
  </si>
  <si>
    <t>黄花镇</t>
  </si>
  <si>
    <t>黄兴镇</t>
  </si>
  <si>
    <t>安沙镇</t>
  </si>
  <si>
    <t>江背镇</t>
  </si>
  <si>
    <t>黄兴
会展</t>
  </si>
  <si>
    <t>金井镇</t>
  </si>
  <si>
    <t>春华镇</t>
  </si>
  <si>
    <t>开慧镇</t>
  </si>
  <si>
    <t>路口镇</t>
  </si>
  <si>
    <t>高桥镇</t>
  </si>
  <si>
    <t>福临镇</t>
  </si>
  <si>
    <t>青山铺镇</t>
  </si>
  <si>
    <t>果园镇</t>
  </si>
  <si>
    <t>北山镇</t>
  </si>
  <si>
    <t>一、返还型收入</t>
  </si>
  <si>
    <t>二、一般性转移支付收入</t>
  </si>
  <si>
    <t>三、专项转移支付收入</t>
  </si>
  <si>
    <t>单位：亿元</t>
  </si>
  <si>
    <t>限额</t>
  </si>
  <si>
    <t>余额</t>
  </si>
  <si>
    <t>长沙县</t>
  </si>
  <si>
    <t>2022年
预算数</t>
  </si>
  <si>
    <t>四、港口建设费收入</t>
  </si>
  <si>
    <t>五、旅游发展基金收入</t>
  </si>
  <si>
    <t>六、国家电影事业发展专项资金收入</t>
  </si>
  <si>
    <t>七、国有土地收益基金收入</t>
  </si>
  <si>
    <t>八、农业土地开发资金收入</t>
  </si>
  <si>
    <t>九、国有土地使用权出让收入</t>
  </si>
  <si>
    <t>十、大中型水库移民后期扶持基金收入</t>
  </si>
  <si>
    <t>十一、大中型水库库区基金收入</t>
  </si>
  <si>
    <t>十二、彩票公益金收入</t>
  </si>
  <si>
    <t>十三、城市基础设施配套费收入</t>
  </si>
  <si>
    <t>十四、小型水库移民扶助基金收入</t>
  </si>
  <si>
    <t>十五、国有重大水利工程建设基金收入</t>
  </si>
  <si>
    <t>十六、车辆通行费</t>
  </si>
  <si>
    <t>十七、船舶油污损害赔偿基金</t>
  </si>
  <si>
    <t>十八、废弃电器电子产品处理基金收入</t>
  </si>
  <si>
    <t>十九、污水处理费收入</t>
  </si>
  <si>
    <t>二十、其他政府性基金收入</t>
  </si>
  <si>
    <r>
      <t xml:space="preserve">    </t>
    </r>
    <r>
      <rPr>
        <sz val="10.5"/>
        <color indexed="8"/>
        <rFont val="宋体"/>
        <family val="0"/>
      </rPr>
      <t>国家电影事业发展专项资金安排的支出</t>
    </r>
  </si>
  <si>
    <r>
      <t xml:space="preserve">    </t>
    </r>
    <r>
      <rPr>
        <sz val="10.5"/>
        <color indexed="8"/>
        <rFont val="宋体"/>
        <family val="0"/>
      </rPr>
      <t>旅游发展基金支出</t>
    </r>
  </si>
  <si>
    <r>
      <t xml:space="preserve">    </t>
    </r>
    <r>
      <rPr>
        <sz val="10.5"/>
        <color indexed="8"/>
        <rFont val="宋体"/>
        <family val="0"/>
      </rPr>
      <t>大中型水库移民后期扶持基金支出</t>
    </r>
  </si>
  <si>
    <r>
      <t xml:space="preserve">    </t>
    </r>
    <r>
      <rPr>
        <sz val="10.5"/>
        <color indexed="8"/>
        <rFont val="宋体"/>
        <family val="0"/>
      </rPr>
      <t>小型水库移民扶助基金安排的支出</t>
    </r>
  </si>
  <si>
    <r>
      <t xml:space="preserve">    </t>
    </r>
    <r>
      <rPr>
        <sz val="10.5"/>
        <color indexed="8"/>
        <rFont val="宋体"/>
        <family val="0"/>
      </rPr>
      <t>国有土地使用权出让收入安排的支出</t>
    </r>
  </si>
  <si>
    <r>
      <t xml:space="preserve">    </t>
    </r>
    <r>
      <rPr>
        <sz val="10.5"/>
        <color indexed="8"/>
        <rFont val="宋体"/>
        <family val="0"/>
      </rPr>
      <t>国有土地收益基金安排的支出</t>
    </r>
  </si>
  <si>
    <r>
      <t xml:space="preserve">    </t>
    </r>
    <r>
      <rPr>
        <sz val="10.5"/>
        <color indexed="8"/>
        <rFont val="宋体"/>
        <family val="0"/>
      </rPr>
      <t>农业土地开发资金安排的支出</t>
    </r>
  </si>
  <si>
    <r>
      <t xml:space="preserve">    </t>
    </r>
    <r>
      <rPr>
        <sz val="10.5"/>
        <color indexed="8"/>
        <rFont val="宋体"/>
        <family val="0"/>
      </rPr>
      <t>城市基础设施配套费安排的支出</t>
    </r>
  </si>
  <si>
    <r>
      <t xml:space="preserve">    </t>
    </r>
    <r>
      <rPr>
        <sz val="10.5"/>
        <color indexed="8"/>
        <rFont val="宋体"/>
        <family val="0"/>
      </rPr>
      <t>污水处理费安排的支出</t>
    </r>
  </si>
  <si>
    <r>
      <t xml:space="preserve">  </t>
    </r>
    <r>
      <rPr>
        <sz val="10.5"/>
        <color indexed="8"/>
        <rFont val="宋体"/>
        <family val="0"/>
      </rPr>
      <t>　大中型水库库区基金安排的支出</t>
    </r>
  </si>
  <si>
    <r>
      <t xml:space="preserve"> </t>
    </r>
    <r>
      <rPr>
        <sz val="10.5"/>
        <color indexed="8"/>
        <rFont val="宋体"/>
        <family val="0"/>
      </rPr>
      <t>　 国家重大水利工程建设基金支出</t>
    </r>
  </si>
  <si>
    <r>
      <t xml:space="preserve">  </t>
    </r>
    <r>
      <rPr>
        <sz val="10.5"/>
        <color indexed="8"/>
        <rFont val="宋体"/>
        <family val="0"/>
      </rPr>
      <t>　车辆通行费安排的支出</t>
    </r>
  </si>
  <si>
    <r>
      <t xml:space="preserve"> </t>
    </r>
    <r>
      <rPr>
        <sz val="10.5"/>
        <color indexed="8"/>
        <rFont val="宋体"/>
        <family val="0"/>
      </rPr>
      <t>　 民航发展基金支出</t>
    </r>
  </si>
  <si>
    <r>
      <t xml:space="preserve">    </t>
    </r>
    <r>
      <rPr>
        <sz val="10.5"/>
        <color indexed="8"/>
        <rFont val="宋体"/>
        <family val="0"/>
      </rPr>
      <t>农网还贷资金支出</t>
    </r>
  </si>
  <si>
    <r>
      <t xml:space="preserve">    </t>
    </r>
    <r>
      <rPr>
        <sz val="10.5"/>
        <color indexed="8"/>
        <rFont val="宋体"/>
        <family val="0"/>
      </rPr>
      <t>其他政府性基金及对应专项债务收入安排的支出</t>
    </r>
  </si>
  <si>
    <r>
      <t xml:space="preserve">  </t>
    </r>
    <r>
      <rPr>
        <sz val="10.5"/>
        <color indexed="8"/>
        <rFont val="宋体"/>
        <family val="0"/>
      </rPr>
      <t>　彩票公益金安排的支出</t>
    </r>
  </si>
  <si>
    <r>
      <t xml:space="preserve">    </t>
    </r>
    <r>
      <rPr>
        <sz val="10.5"/>
        <color indexed="8"/>
        <rFont val="宋体"/>
        <family val="0"/>
      </rPr>
      <t>地方政府专项债务付息支出</t>
    </r>
  </si>
  <si>
    <t>收入</t>
  </si>
  <si>
    <t>支出</t>
  </si>
  <si>
    <t>一、本年收入</t>
  </si>
  <si>
    <t>一、本年支出</t>
  </si>
  <si>
    <t>二、转移性收入</t>
  </si>
  <si>
    <t>二、转移性支出</t>
  </si>
  <si>
    <t>政府性基金转移收入</t>
  </si>
  <si>
    <t>政府性基金转移支付</t>
  </si>
  <si>
    <t>　政府性基金补助收入</t>
  </si>
  <si>
    <t>　政府性基金补助支出</t>
  </si>
  <si>
    <t>　政府性基金上解收入</t>
  </si>
  <si>
    <t>政府性基金上解支出</t>
  </si>
  <si>
    <t>三、专项债券收入</t>
  </si>
  <si>
    <t>三、结转下年支出</t>
  </si>
  <si>
    <t>四、上年结余结转收入</t>
  </si>
  <si>
    <t>四、调出资金</t>
  </si>
  <si>
    <t>五、上年结余收入</t>
  </si>
  <si>
    <t>五、年终结余</t>
  </si>
  <si>
    <t>六、调入资金</t>
  </si>
  <si>
    <t>上年
结余</t>
  </si>
  <si>
    <r>
      <t>2022</t>
    </r>
    <r>
      <rPr>
        <b/>
        <sz val="12"/>
        <rFont val="宋体"/>
        <family val="0"/>
      </rPr>
      <t>年社保基金收入数</t>
    </r>
  </si>
  <si>
    <r>
      <t>2022</t>
    </r>
    <r>
      <rPr>
        <b/>
        <sz val="12"/>
        <rFont val="宋体"/>
        <family val="0"/>
      </rPr>
      <t>年收支结余</t>
    </r>
  </si>
  <si>
    <t>年末滚存结余</t>
  </si>
  <si>
    <r>
      <t>收入</t>
    </r>
    <r>
      <rPr>
        <b/>
        <sz val="12"/>
        <rFont val="Times New Roman"/>
        <family val="1"/>
      </rPr>
      <t xml:space="preserve"> 
</t>
    </r>
    <r>
      <rPr>
        <b/>
        <sz val="12"/>
        <rFont val="宋体"/>
        <family val="0"/>
      </rPr>
      <t>总计</t>
    </r>
  </si>
  <si>
    <r>
      <t>2022</t>
    </r>
    <r>
      <rPr>
        <b/>
        <sz val="12"/>
        <rFont val="宋体"/>
        <family val="0"/>
      </rPr>
      <t>年社保基金支出数</t>
    </r>
  </si>
  <si>
    <t>社会保险
待遇支出</t>
  </si>
  <si>
    <t>技能提升
补贴</t>
  </si>
  <si>
    <t>稳定岗位
补贴</t>
  </si>
  <si>
    <t>上解上级
支出</t>
  </si>
  <si>
    <t xml:space="preserve">    1、解决历史遗留问题及改革成本支出</t>
  </si>
  <si>
    <t xml:space="preserve">    2、国有企业资本金注入</t>
  </si>
  <si>
    <t xml:space="preserve">    3、国有企业政策性补贴</t>
  </si>
  <si>
    <t xml:space="preserve">    4、金融国有资本经营预算支出</t>
  </si>
  <si>
    <t xml:space="preserve">    5、其他国有资本经营预算支出</t>
  </si>
  <si>
    <t>因公出国（境）费用</t>
  </si>
  <si>
    <t>公务接待费</t>
  </si>
  <si>
    <t>公务用车购置及运行维护费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</si>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</sst>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  <numFmt numFmtId="179" formatCode="#,##0.00_ "/>
    <numFmt numFmtId="180" formatCode="0_);[Red]\(0\)"/>
    <numFmt numFmtId="181" formatCode="_ * #,##0_ ;_ * \-#,##0_ ;_ * &quot;-&quot;??_ ;_ @_ "/>
    <numFmt numFmtId="182" formatCode="0.0_ "/>
  </numFmts>
  <fonts count="8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黑体"/>
      <family val="3"/>
    </font>
    <font>
      <b/>
      <sz val="11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2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6"/>
      <name val="黑体"/>
      <family val="3"/>
    </font>
    <font>
      <b/>
      <sz val="18"/>
      <name val="黑体"/>
      <family val="3"/>
    </font>
    <font>
      <sz val="12"/>
      <color indexed="10"/>
      <name val="宋体"/>
      <family val="0"/>
    </font>
    <font>
      <sz val="20"/>
      <name val="方正小标宋简体"/>
      <family val="4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2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b/>
      <sz val="11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10"/>
      <name val="Calibri"/>
      <family val="0"/>
    </font>
    <font>
      <b/>
      <sz val="2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/>
      <protection/>
    </xf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2" fillId="0" borderId="0">
      <alignment/>
      <protection/>
    </xf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8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2" fillId="0" borderId="0">
      <alignment vertical="center"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6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73" applyFont="1">
      <alignment/>
      <protection/>
    </xf>
    <xf numFmtId="176" fontId="3" fillId="0" borderId="0" xfId="73" applyNumberFormat="1" applyFont="1" applyBorder="1" applyAlignment="1">
      <alignment horizontal="center" vertical="center"/>
      <protection/>
    </xf>
    <xf numFmtId="176" fontId="2" fillId="0" borderId="10" xfId="73" applyNumberFormat="1" applyFont="1" applyBorder="1" applyAlignment="1">
      <alignment horizontal="right" vertical="center"/>
      <protection/>
    </xf>
    <xf numFmtId="176" fontId="4" fillId="0" borderId="11" xfId="73" applyNumberFormat="1" applyFont="1" applyFill="1" applyBorder="1" applyAlignment="1">
      <alignment horizontal="center" vertical="center" wrapText="1" shrinkToFit="1"/>
      <protection/>
    </xf>
    <xf numFmtId="177" fontId="5" fillId="0" borderId="11" xfId="73" applyNumberFormat="1" applyFont="1" applyBorder="1" applyAlignment="1">
      <alignment horizontal="center" vertical="center"/>
      <protection/>
    </xf>
    <xf numFmtId="178" fontId="5" fillId="0" borderId="11" xfId="73" applyNumberFormat="1" applyFont="1" applyBorder="1" applyAlignment="1">
      <alignment horizontal="center" vertical="center"/>
      <protection/>
    </xf>
    <xf numFmtId="177" fontId="2" fillId="0" borderId="11" xfId="73" applyNumberFormat="1" applyFont="1" applyBorder="1" applyAlignment="1">
      <alignment horizontal="center" vertical="center"/>
      <protection/>
    </xf>
    <xf numFmtId="178" fontId="2" fillId="0" borderId="11" xfId="73" applyNumberFormat="1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177" fontId="61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177" fontId="62" fillId="0" borderId="1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63" fillId="0" borderId="11" xfId="0" applyNumberFormat="1" applyFont="1" applyBorder="1" applyAlignment="1">
      <alignment vertical="center"/>
    </xf>
    <xf numFmtId="177" fontId="63" fillId="0" borderId="11" xfId="0" applyNumberFormat="1" applyFont="1" applyBorder="1" applyAlignment="1">
      <alignment horizontal="center" vertical="center"/>
    </xf>
    <xf numFmtId="177" fontId="62" fillId="0" borderId="11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/>
    </xf>
    <xf numFmtId="177" fontId="6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5" fillId="0" borderId="11" xfId="0" applyFont="1" applyBorder="1" applyAlignment="1">
      <alignment horizontal="center" vertical="center"/>
    </xf>
    <xf numFmtId="177" fontId="65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177" fontId="66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86" applyFont="1" applyFill="1" applyBorder="1" applyAlignment="1">
      <alignment/>
      <protection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11" xfId="81" applyFont="1" applyFill="1" applyBorder="1" applyAlignment="1">
      <alignment horizontal="center" vertical="center" wrapText="1"/>
      <protection/>
    </xf>
    <xf numFmtId="0" fontId="5" fillId="0" borderId="11" xfId="81" applyFont="1" applyFill="1" applyBorder="1" applyAlignment="1">
      <alignment horizontal="center" vertical="center" wrapText="1"/>
      <protection/>
    </xf>
    <xf numFmtId="0" fontId="5" fillId="0" borderId="11" xfId="81" applyFont="1" applyFill="1" applyBorder="1" applyAlignment="1">
      <alignment horizontal="left" vertical="center" wrapText="1"/>
      <protection/>
    </xf>
    <xf numFmtId="177" fontId="4" fillId="0" borderId="11" xfId="84" applyNumberFormat="1" applyFont="1" applyFill="1" applyBorder="1" applyAlignment="1">
      <alignment horizontal="center" vertical="center" wrapText="1"/>
      <protection/>
    </xf>
    <xf numFmtId="180" fontId="4" fillId="0" borderId="11" xfId="84" applyNumberFormat="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77" fontId="6" fillId="0" borderId="11" xfId="84" applyNumberFormat="1" applyFont="1" applyFill="1" applyBorder="1" applyAlignment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177" fontId="2" fillId="0" borderId="11" xfId="84" applyNumberFormat="1" applyFont="1" applyFill="1" applyBorder="1" applyAlignment="1">
      <alignment horizontal="center" vertical="center"/>
      <protection/>
    </xf>
    <xf numFmtId="3" fontId="1" fillId="0" borderId="11" xfId="0" applyNumberFormat="1" applyFont="1" applyFill="1" applyBorder="1" applyAlignment="1" applyProtection="1">
      <alignment horizontal="justify" vertical="center" wrapText="1"/>
      <protection/>
    </xf>
    <xf numFmtId="180" fontId="6" fillId="0" borderId="11" xfId="84" applyNumberFormat="1" applyFont="1" applyFill="1" applyBorder="1" applyAlignment="1">
      <alignment horizontal="center" vertical="center" wrapText="1"/>
      <protection/>
    </xf>
    <xf numFmtId="3" fontId="11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1" xfId="81" applyNumberFormat="1" applyFont="1" applyFill="1" applyBorder="1" applyAlignment="1">
      <alignment horizontal="center" vertical="center" wrapText="1"/>
      <protection/>
    </xf>
    <xf numFmtId="0" fontId="70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left" vertical="center" wrapText="1"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84" applyFont="1" applyFill="1" applyBorder="1" applyAlignment="1">
      <alignment horizontal="center" vertical="center"/>
      <protection/>
    </xf>
    <xf numFmtId="180" fontId="6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177" fontId="6" fillId="0" borderId="11" xfId="84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1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177" fontId="6" fillId="34" borderId="11" xfId="81" applyNumberFormat="1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177" fontId="6" fillId="0" borderId="11" xfId="81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15" fillId="0" borderId="0" xfId="0" applyNumberFormat="1" applyFont="1" applyFill="1" applyBorder="1" applyAlignment="1">
      <alignment vertical="center"/>
    </xf>
    <xf numFmtId="31" fontId="15" fillId="0" borderId="0" xfId="0" applyNumberFormat="1" applyFont="1" applyFill="1" applyBorder="1" applyAlignment="1" applyProtection="1">
      <alignment horizontal="left" vertical="center"/>
      <protection/>
    </xf>
    <xf numFmtId="2" fontId="11" fillId="0" borderId="11" xfId="0" applyNumberFormat="1" applyFont="1" applyFill="1" applyBorder="1" applyAlignment="1">
      <alignment horizontal="center" vertical="center"/>
    </xf>
    <xf numFmtId="31" fontId="11" fillId="0" borderId="11" xfId="0" applyNumberFormat="1" applyFont="1" applyFill="1" applyBorder="1" applyAlignment="1" applyProtection="1">
      <alignment horizontal="center" vertical="center"/>
      <protection/>
    </xf>
    <xf numFmtId="2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7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178" fontId="6" fillId="35" borderId="0" xfId="0" applyNumberFormat="1" applyFont="1" applyFill="1" applyBorder="1" applyAlignment="1">
      <alignment vertical="center"/>
    </xf>
    <xf numFmtId="49" fontId="16" fillId="35" borderId="0" xfId="0" applyNumberFormat="1" applyFont="1" applyFill="1" applyBorder="1" applyAlignment="1">
      <alignment horizontal="center" vertical="center" wrapText="1"/>
    </xf>
    <xf numFmtId="178" fontId="16" fillId="35" borderId="0" xfId="0" applyNumberFormat="1" applyFont="1" applyFill="1" applyBorder="1" applyAlignment="1">
      <alignment horizontal="center" vertical="center" wrapText="1"/>
    </xf>
    <xf numFmtId="49" fontId="17" fillId="35" borderId="0" xfId="0" applyNumberFormat="1" applyFont="1" applyFill="1" applyBorder="1" applyAlignment="1">
      <alignment horizontal="left" vertical="center" wrapText="1"/>
    </xf>
    <xf numFmtId="178" fontId="18" fillId="35" borderId="0" xfId="0" applyNumberFormat="1" applyFont="1" applyFill="1" applyBorder="1" applyAlignment="1">
      <alignment horizontal="right" vertical="center" wrapText="1"/>
    </xf>
    <xf numFmtId="49" fontId="17" fillId="35" borderId="11" xfId="0" applyNumberFormat="1" applyFont="1" applyFill="1" applyBorder="1" applyAlignment="1">
      <alignment horizontal="center" vertical="center" wrapText="1"/>
    </xf>
    <xf numFmtId="178" fontId="17" fillId="35" borderId="11" xfId="0" applyNumberFormat="1" applyFont="1" applyFill="1" applyBorder="1" applyAlignment="1">
      <alignment horizontal="center" vertical="center" wrapText="1"/>
    </xf>
    <xf numFmtId="178" fontId="5" fillId="35" borderId="11" xfId="23" applyNumberFormat="1" applyFont="1" applyFill="1" applyBorder="1" applyAlignment="1">
      <alignment vertical="center" wrapText="1"/>
    </xf>
    <xf numFmtId="49" fontId="17" fillId="35" borderId="11" xfId="0" applyNumberFormat="1" applyFont="1" applyFill="1" applyBorder="1" applyAlignment="1">
      <alignment horizontal="left" vertical="center" wrapText="1"/>
    </xf>
    <xf numFmtId="49" fontId="18" fillId="35" borderId="11" xfId="0" applyNumberFormat="1" applyFont="1" applyFill="1" applyBorder="1" applyAlignment="1">
      <alignment horizontal="left" vertical="center" wrapText="1"/>
    </xf>
    <xf numFmtId="178" fontId="2" fillId="35" borderId="11" xfId="0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178" fontId="2" fillId="35" borderId="11" xfId="23" applyNumberFormat="1" applyFont="1" applyFill="1" applyBorder="1" applyAlignment="1">
      <alignment vertical="center" wrapText="1"/>
    </xf>
    <xf numFmtId="181" fontId="2" fillId="35" borderId="11" xfId="23" applyNumberFormat="1" applyFont="1" applyFill="1" applyBorder="1" applyAlignment="1">
      <alignment vertical="center" wrapText="1"/>
    </xf>
    <xf numFmtId="49" fontId="71" fillId="35" borderId="11" xfId="0" applyNumberFormat="1" applyFont="1" applyFill="1" applyBorder="1" applyAlignment="1">
      <alignment horizontal="left" vertical="center" wrapText="1"/>
    </xf>
    <xf numFmtId="49" fontId="72" fillId="35" borderId="11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center" vertical="center"/>
    </xf>
    <xf numFmtId="181" fontId="5" fillId="35" borderId="11" xfId="23" applyNumberFormat="1" applyFont="1" applyFill="1" applyBorder="1" applyAlignment="1">
      <alignment horizontal="right" vertical="center" wrapText="1"/>
    </xf>
    <xf numFmtId="49" fontId="18" fillId="35" borderId="11" xfId="0" applyNumberFormat="1" applyFont="1" applyFill="1" applyBorder="1" applyAlignment="1">
      <alignment horizontal="right" vertical="center" wrapText="1"/>
    </xf>
    <xf numFmtId="49" fontId="17" fillId="35" borderId="11" xfId="0" applyNumberFormat="1" applyFont="1" applyFill="1" applyBorder="1" applyAlignment="1">
      <alignment horizontal="right" vertical="center" wrapText="1"/>
    </xf>
    <xf numFmtId="178" fontId="0" fillId="35" borderId="0" xfId="0" applyNumberFormat="1" applyFont="1" applyFill="1" applyBorder="1" applyAlignment="1">
      <alignment horizontal="right" vertical="center"/>
    </xf>
    <xf numFmtId="0" fontId="68" fillId="35" borderId="0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0" fontId="68" fillId="35" borderId="0" xfId="0" applyFont="1" applyFill="1" applyAlignment="1">
      <alignment vertical="center"/>
    </xf>
    <xf numFmtId="0" fontId="73" fillId="35" borderId="0" xfId="0" applyFont="1" applyFill="1" applyBorder="1" applyAlignment="1">
      <alignment vertical="center"/>
    </xf>
    <xf numFmtId="0" fontId="68" fillId="35" borderId="0" xfId="0" applyFont="1" applyFill="1" applyBorder="1" applyAlignment="1">
      <alignment horizontal="left" vertical="center"/>
    </xf>
    <xf numFmtId="177" fontId="68" fillId="35" borderId="0" xfId="0" applyNumberFormat="1" applyFont="1" applyFill="1" applyBorder="1" applyAlignment="1">
      <alignment horizontal="center" vertical="center"/>
    </xf>
    <xf numFmtId="0" fontId="68" fillId="35" borderId="0" xfId="0" applyFont="1" applyFill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/>
    </xf>
    <xf numFmtId="177" fontId="20" fillId="35" borderId="0" xfId="0" applyNumberFormat="1" applyFont="1" applyFill="1" applyBorder="1" applyAlignment="1">
      <alignment horizontal="center" vertical="center"/>
    </xf>
    <xf numFmtId="177" fontId="69" fillId="35" borderId="0" xfId="0" applyNumberFormat="1" applyFont="1" applyFill="1" applyBorder="1" applyAlignment="1">
      <alignment horizontal="right" vertical="center"/>
    </xf>
    <xf numFmtId="0" fontId="73" fillId="35" borderId="11" xfId="0" applyFont="1" applyFill="1" applyBorder="1" applyAlignment="1">
      <alignment horizontal="center" vertical="center"/>
    </xf>
    <xf numFmtId="0" fontId="73" fillId="35" borderId="20" xfId="0" applyFont="1" applyFill="1" applyBorder="1" applyAlignment="1">
      <alignment horizontal="center" vertical="center"/>
    </xf>
    <xf numFmtId="177" fontId="73" fillId="35" borderId="11" xfId="0" applyNumberFormat="1" applyFont="1" applyFill="1" applyBorder="1" applyAlignment="1">
      <alignment horizontal="center" vertical="center" wrapText="1"/>
    </xf>
    <xf numFmtId="0" fontId="73" fillId="35" borderId="17" xfId="0" applyFont="1" applyFill="1" applyBorder="1" applyAlignment="1">
      <alignment horizontal="left" vertical="center"/>
    </xf>
    <xf numFmtId="0" fontId="73" fillId="35" borderId="19" xfId="0" applyFont="1" applyFill="1" applyBorder="1" applyAlignment="1">
      <alignment horizontal="center" vertical="center"/>
    </xf>
    <xf numFmtId="0" fontId="73" fillId="35" borderId="11" xfId="0" applyFont="1" applyFill="1" applyBorder="1" applyAlignment="1">
      <alignment horizontal="left" vertical="center"/>
    </xf>
    <xf numFmtId="0" fontId="73" fillId="35" borderId="20" xfId="0" applyFont="1" applyFill="1" applyBorder="1" applyAlignment="1">
      <alignment vertical="center"/>
    </xf>
    <xf numFmtId="177" fontId="73" fillId="35" borderId="11" xfId="0" applyNumberFormat="1" applyFont="1" applyFill="1" applyBorder="1" applyAlignment="1">
      <alignment horizontal="center" vertical="center"/>
    </xf>
    <xf numFmtId="177" fontId="73" fillId="35" borderId="20" xfId="0" applyNumberFormat="1" applyFont="1" applyFill="1" applyBorder="1" applyAlignment="1" applyProtection="1">
      <alignment horizontal="left" vertical="center"/>
      <protection locked="0"/>
    </xf>
    <xf numFmtId="0" fontId="68" fillId="35" borderId="11" xfId="0" applyFont="1" applyFill="1" applyBorder="1" applyAlignment="1">
      <alignment horizontal="left" vertical="center"/>
    </xf>
    <xf numFmtId="177" fontId="68" fillId="35" borderId="20" xfId="0" applyNumberFormat="1" applyFont="1" applyFill="1" applyBorder="1" applyAlignment="1" applyProtection="1">
      <alignment horizontal="left" vertical="center"/>
      <protection locked="0"/>
    </xf>
    <xf numFmtId="177" fontId="68" fillId="35" borderId="11" xfId="0" applyNumberFormat="1" applyFont="1" applyFill="1" applyBorder="1" applyAlignment="1">
      <alignment horizontal="center" vertical="center"/>
    </xf>
    <xf numFmtId="182" fontId="68" fillId="35" borderId="20" xfId="0" applyNumberFormat="1" applyFont="1" applyFill="1" applyBorder="1" applyAlignment="1" applyProtection="1">
      <alignment horizontal="left" vertical="center"/>
      <protection locked="0"/>
    </xf>
    <xf numFmtId="0" fontId="68" fillId="35" borderId="20" xfId="0" applyFont="1" applyFill="1" applyBorder="1" applyAlignment="1">
      <alignment vertical="center"/>
    </xf>
    <xf numFmtId="0" fontId="68" fillId="36" borderId="0" xfId="0" applyFont="1" applyFill="1" applyBorder="1" applyAlignment="1">
      <alignment vertical="center"/>
    </xf>
    <xf numFmtId="177" fontId="68" fillId="35" borderId="21" xfId="0" applyNumberFormat="1" applyFont="1" applyFill="1" applyBorder="1" applyAlignment="1" applyProtection="1">
      <alignment horizontal="left" vertical="center"/>
      <protection locked="0"/>
    </xf>
    <xf numFmtId="182" fontId="73" fillId="35" borderId="20" xfId="0" applyNumberFormat="1" applyFont="1" applyFill="1" applyBorder="1" applyAlignment="1" applyProtection="1">
      <alignment horizontal="left" vertical="center"/>
      <protection locked="0"/>
    </xf>
    <xf numFmtId="177" fontId="73" fillId="35" borderId="21" xfId="0" applyNumberFormat="1" applyFont="1" applyFill="1" applyBorder="1" applyAlignment="1" applyProtection="1">
      <alignment horizontal="left" vertical="center"/>
      <protection locked="0"/>
    </xf>
    <xf numFmtId="0" fontId="73" fillId="35" borderId="0" xfId="0" applyFont="1" applyFill="1" applyAlignment="1">
      <alignment vertical="center"/>
    </xf>
    <xf numFmtId="182" fontId="68" fillId="35" borderId="21" xfId="0" applyNumberFormat="1" applyFont="1" applyFill="1" applyBorder="1" applyAlignment="1" applyProtection="1">
      <alignment horizontal="left" vertical="center"/>
      <protection locked="0"/>
    </xf>
    <xf numFmtId="0" fontId="73" fillId="35" borderId="21" xfId="0" applyFont="1" applyFill="1" applyBorder="1" applyAlignment="1">
      <alignment vertical="center"/>
    </xf>
    <xf numFmtId="177" fontId="73" fillId="35" borderId="11" xfId="0" applyNumberFormat="1" applyFont="1" applyFill="1" applyBorder="1" applyAlignment="1" applyProtection="1">
      <alignment horizontal="center" vertical="center"/>
      <protection locked="0"/>
    </xf>
    <xf numFmtId="0" fontId="73" fillId="35" borderId="20" xfId="0" applyFont="1" applyFill="1" applyBorder="1" applyAlignment="1">
      <alignment horizontal="left" vertical="center"/>
    </xf>
    <xf numFmtId="0" fontId="73" fillId="35" borderId="22" xfId="0" applyFont="1" applyFill="1" applyBorder="1" applyAlignment="1">
      <alignment vertical="center"/>
    </xf>
    <xf numFmtId="0" fontId="68" fillId="35" borderId="22" xfId="0" applyFont="1" applyFill="1" applyBorder="1" applyAlignment="1">
      <alignment vertic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 horizontal="left"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/>
    </xf>
    <xf numFmtId="176" fontId="74" fillId="0" borderId="0" xfId="0" applyNumberFormat="1" applyFont="1" applyFill="1" applyAlignment="1">
      <alignment vertical="center"/>
    </xf>
    <xf numFmtId="0" fontId="74" fillId="0" borderId="0" xfId="0" applyFont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4" fillId="0" borderId="10" xfId="0" applyFont="1" applyFill="1" applyBorder="1" applyAlignment="1">
      <alignment horizontal="right" vertical="center" wrapText="1"/>
    </xf>
    <xf numFmtId="0" fontId="74" fillId="0" borderId="10" xfId="0" applyFont="1" applyFill="1" applyBorder="1" applyAlignment="1">
      <alignment horizontal="right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176" fontId="74" fillId="0" borderId="11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177" fontId="75" fillId="0" borderId="11" xfId="0" applyNumberFormat="1" applyFont="1" applyFill="1" applyBorder="1" applyAlignment="1">
      <alignment horizontal="center" vertical="center" wrapText="1"/>
    </xf>
    <xf numFmtId="177" fontId="75" fillId="0" borderId="11" xfId="0" applyNumberFormat="1" applyFont="1" applyFill="1" applyBorder="1" applyAlignment="1">
      <alignment horizontal="center" vertical="center" wrapText="1"/>
    </xf>
    <xf numFmtId="176" fontId="75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74" fillId="0" borderId="11" xfId="0" applyNumberFormat="1" applyFont="1" applyFill="1" applyBorder="1" applyAlignment="1">
      <alignment horizontal="center" vertical="center" wrapText="1"/>
    </xf>
    <xf numFmtId="176" fontId="74" fillId="0" borderId="11" xfId="0" applyNumberFormat="1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left" vertical="center" wrapText="1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176" fontId="74" fillId="0" borderId="0" xfId="0" applyNumberFormat="1" applyFont="1" applyAlignment="1">
      <alignment horizontal="center" vertical="center"/>
    </xf>
    <xf numFmtId="177" fontId="74" fillId="0" borderId="0" xfId="0" applyNumberFormat="1" applyFont="1" applyAlignment="1">
      <alignment horizontal="center" vertical="center"/>
    </xf>
    <xf numFmtId="0" fontId="63" fillId="0" borderId="0" xfId="84" applyFont="1" applyAlignment="1">
      <alignment horizontal="left" vertical="center"/>
      <protection/>
    </xf>
    <xf numFmtId="0" fontId="63" fillId="0" borderId="0" xfId="84" applyFont="1" applyAlignment="1">
      <alignment horizontal="center"/>
      <protection/>
    </xf>
    <xf numFmtId="176" fontId="63" fillId="0" borderId="0" xfId="84" applyNumberFormat="1" applyFont="1" applyAlignment="1">
      <alignment horizontal="center"/>
      <protection/>
    </xf>
    <xf numFmtId="1" fontId="61" fillId="0" borderId="0" xfId="71" applyNumberFormat="1" applyFont="1" applyAlignment="1">
      <alignment horizontal="center" vertical="center"/>
      <protection/>
    </xf>
    <xf numFmtId="176" fontId="61" fillId="0" borderId="0" xfId="71" applyNumberFormat="1" applyFont="1" applyAlignment="1">
      <alignment horizontal="center" vertical="center"/>
      <protection/>
    </xf>
    <xf numFmtId="177" fontId="61" fillId="0" borderId="0" xfId="71" applyNumberFormat="1" applyFont="1" applyAlignment="1">
      <alignment horizontal="center" vertical="center"/>
      <protection/>
    </xf>
    <xf numFmtId="0" fontId="63" fillId="0" borderId="0" xfId="84" applyFont="1" applyAlignment="1">
      <alignment horizontal="left"/>
      <protection/>
    </xf>
    <xf numFmtId="0" fontId="63" fillId="0" borderId="10" xfId="84" applyFont="1" applyBorder="1" applyAlignment="1">
      <alignment horizontal="right" vertical="center"/>
      <protection/>
    </xf>
    <xf numFmtId="176" fontId="63" fillId="0" borderId="10" xfId="84" applyNumberFormat="1" applyFont="1" applyBorder="1" applyAlignment="1">
      <alignment horizontal="right" vertical="center"/>
      <protection/>
    </xf>
    <xf numFmtId="177" fontId="63" fillId="0" borderId="10" xfId="84" applyNumberFormat="1" applyFont="1" applyBorder="1" applyAlignment="1">
      <alignment horizontal="right" vertical="center"/>
      <protection/>
    </xf>
    <xf numFmtId="1" fontId="63" fillId="0" borderId="14" xfId="71" applyNumberFormat="1" applyFont="1" applyBorder="1" applyAlignment="1">
      <alignment horizontal="center" vertical="center" wrapText="1"/>
      <protection/>
    </xf>
    <xf numFmtId="176" fontId="74" fillId="0" borderId="11" xfId="0" applyNumberFormat="1" applyFont="1" applyBorder="1" applyAlignment="1">
      <alignment horizontal="center" vertical="center" wrapText="1"/>
    </xf>
    <xf numFmtId="177" fontId="74" fillId="0" borderId="23" xfId="0" applyNumberFormat="1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1" fontId="63" fillId="0" borderId="16" xfId="71" applyNumberFormat="1" applyFont="1" applyBorder="1" applyAlignment="1">
      <alignment horizontal="center" vertical="center" wrapText="1"/>
      <protection/>
    </xf>
    <xf numFmtId="177" fontId="74" fillId="0" borderId="11" xfId="0" applyNumberFormat="1" applyFont="1" applyBorder="1" applyAlignment="1">
      <alignment horizontal="center" vertical="center" wrapText="1"/>
    </xf>
    <xf numFmtId="1" fontId="62" fillId="0" borderId="11" xfId="71" applyNumberFormat="1" applyFont="1" applyBorder="1" applyAlignment="1">
      <alignment horizontal="center" vertical="center" wrapText="1"/>
      <protection/>
    </xf>
    <xf numFmtId="176" fontId="62" fillId="0" borderId="11" xfId="71" applyNumberFormat="1" applyFont="1" applyBorder="1" applyAlignment="1">
      <alignment horizontal="center" vertical="center" wrapText="1"/>
      <protection/>
    </xf>
    <xf numFmtId="176" fontId="75" fillId="0" borderId="11" xfId="0" applyNumberFormat="1" applyFont="1" applyBorder="1" applyAlignment="1">
      <alignment horizontal="center" vertical="center"/>
    </xf>
    <xf numFmtId="1" fontId="62" fillId="0" borderId="11" xfId="71" applyNumberFormat="1" applyFont="1" applyBorder="1" applyAlignment="1">
      <alignment horizontal="left" vertical="center" wrapText="1"/>
      <protection/>
    </xf>
    <xf numFmtId="0" fontId="71" fillId="33" borderId="11" xfId="0" applyFont="1" applyFill="1" applyBorder="1" applyAlignment="1">
      <alignment horizontal="center" vertical="center" wrapText="1"/>
    </xf>
    <xf numFmtId="176" fontId="63" fillId="0" borderId="11" xfId="71" applyNumberFormat="1" applyFont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/>
    </xf>
    <xf numFmtId="1" fontId="63" fillId="0" borderId="11" xfId="71" applyNumberFormat="1" applyFont="1" applyBorder="1" applyAlignment="1">
      <alignment horizontal="center" vertical="center" wrapText="1"/>
      <protection/>
    </xf>
    <xf numFmtId="176" fontId="74" fillId="0" borderId="11" xfId="0" applyNumberFormat="1" applyFont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1" fontId="62" fillId="0" borderId="11" xfId="71" applyNumberFormat="1" applyFont="1" applyFill="1" applyBorder="1" applyAlignment="1">
      <alignment horizontal="left" vertical="center" wrapText="1"/>
      <protection/>
    </xf>
    <xf numFmtId="1" fontId="62" fillId="0" borderId="11" xfId="71" applyNumberFormat="1" applyFont="1" applyFill="1" applyBorder="1" applyAlignment="1">
      <alignment horizontal="center" vertical="center" wrapText="1"/>
      <protection/>
    </xf>
    <xf numFmtId="1" fontId="63" fillId="0" borderId="11" xfId="71" applyNumberFormat="1" applyFont="1" applyFill="1" applyBorder="1" applyAlignment="1">
      <alignment horizontal="left" vertical="center" wrapText="1"/>
      <protection/>
    </xf>
    <xf numFmtId="1" fontId="63" fillId="0" borderId="11" xfId="71" applyNumberFormat="1" applyFont="1" applyFill="1" applyBorder="1" applyAlignment="1">
      <alignment horizontal="center" vertical="center" wrapText="1"/>
      <protection/>
    </xf>
    <xf numFmtId="177" fontId="63" fillId="35" borderId="11" xfId="71" applyNumberFormat="1" applyFont="1" applyFill="1" applyBorder="1" applyAlignment="1">
      <alignment horizontal="center" vertical="center" wrapText="1"/>
      <protection/>
    </xf>
    <xf numFmtId="177" fontId="74" fillId="0" borderId="11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1" fontId="63" fillId="0" borderId="11" xfId="71" applyNumberFormat="1" applyFont="1" applyBorder="1" applyAlignment="1">
      <alignment horizontal="left" vertical="center" wrapText="1"/>
      <protection/>
    </xf>
    <xf numFmtId="0" fontId="63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177" fontId="63" fillId="0" borderId="20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80" fontId="66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vertical="center"/>
    </xf>
    <xf numFmtId="177" fontId="6" fillId="0" borderId="11" xfId="84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72" fillId="0" borderId="11" xfId="0" applyFont="1" applyFill="1" applyBorder="1" applyAlignment="1">
      <alignment horizontal="center" vertical="center" wrapText="1"/>
    </xf>
    <xf numFmtId="177" fontId="6" fillId="0" borderId="11" xfId="75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177" fontId="2" fillId="0" borderId="11" xfId="75" applyNumberFormat="1" applyFont="1" applyFill="1" applyBorder="1" applyAlignment="1">
      <alignment horizontal="center" vertical="center"/>
      <protection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0" fontId="76" fillId="35" borderId="0" xfId="0" applyFont="1" applyFill="1" applyAlignment="1">
      <alignment horizontal="center"/>
    </xf>
    <xf numFmtId="176" fontId="78" fillId="0" borderId="0" xfId="0" applyNumberFormat="1" applyFont="1" applyAlignment="1">
      <alignment horizontal="center"/>
    </xf>
    <xf numFmtId="0" fontId="78" fillId="0" borderId="0" xfId="0" applyFont="1" applyAlignment="1">
      <alignment/>
    </xf>
    <xf numFmtId="176" fontId="74" fillId="0" borderId="0" xfId="0" applyNumberFormat="1" applyFont="1" applyAlignment="1">
      <alignment horizontal="center"/>
    </xf>
    <xf numFmtId="0" fontId="77" fillId="35" borderId="0" xfId="0" applyFont="1" applyFill="1" applyAlignment="1">
      <alignment horizontal="center" vertical="center"/>
    </xf>
    <xf numFmtId="0" fontId="74" fillId="0" borderId="0" xfId="0" applyFont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0" fontId="74" fillId="35" borderId="11" xfId="0" applyFont="1" applyFill="1" applyBorder="1" applyAlignment="1">
      <alignment horizontal="center" vertical="center" wrapText="1"/>
    </xf>
    <xf numFmtId="176" fontId="75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177" fontId="69" fillId="35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2" fillId="0" borderId="0" xfId="84" applyFont="1">
      <alignment/>
      <protection/>
    </xf>
    <xf numFmtId="0" fontId="63" fillId="0" borderId="0" xfId="84" applyFont="1" applyFill="1" applyAlignment="1">
      <alignment horizontal="center"/>
      <protection/>
    </xf>
    <xf numFmtId="0" fontId="63" fillId="0" borderId="0" xfId="84" applyFont="1" applyFill="1" applyAlignment="1">
      <alignment horizontal="center"/>
      <protection/>
    </xf>
    <xf numFmtId="176" fontId="63" fillId="0" borderId="0" xfId="84" applyNumberFormat="1" applyFont="1" applyFill="1" applyAlignment="1">
      <alignment horizontal="center"/>
      <protection/>
    </xf>
    <xf numFmtId="0" fontId="63" fillId="0" borderId="0" xfId="84" applyFont="1">
      <alignment/>
      <protection/>
    </xf>
    <xf numFmtId="0" fontId="63" fillId="0" borderId="0" xfId="84" applyFont="1" applyAlignment="1">
      <alignment horizontal="left" vertical="center" wrapText="1"/>
      <protection/>
    </xf>
    <xf numFmtId="1" fontId="61" fillId="0" borderId="0" xfId="71" applyNumberFormat="1" applyFont="1" applyFill="1" applyAlignment="1">
      <alignment horizontal="center" vertical="center"/>
      <protection/>
    </xf>
    <xf numFmtId="1" fontId="61" fillId="0" borderId="0" xfId="71" applyNumberFormat="1" applyFont="1" applyFill="1" applyAlignment="1">
      <alignment horizontal="center" vertical="center"/>
      <protection/>
    </xf>
    <xf numFmtId="0" fontId="63" fillId="0" borderId="10" xfId="84" applyFont="1" applyFill="1" applyBorder="1" applyAlignment="1">
      <alignment horizontal="center"/>
      <protection/>
    </xf>
    <xf numFmtId="0" fontId="63" fillId="0" borderId="10" xfId="84" applyFont="1" applyFill="1" applyBorder="1" applyAlignment="1">
      <alignment horizontal="center"/>
      <protection/>
    </xf>
    <xf numFmtId="176" fontId="63" fillId="0" borderId="10" xfId="84" applyNumberFormat="1" applyFont="1" applyFill="1" applyBorder="1" applyAlignment="1">
      <alignment horizontal="center" vertical="center"/>
      <protection/>
    </xf>
    <xf numFmtId="1" fontId="63" fillId="0" borderId="11" xfId="71" applyNumberFormat="1" applyFont="1" applyFill="1" applyBorder="1" applyAlignment="1">
      <alignment horizontal="center" vertical="center" wrapText="1"/>
      <protection/>
    </xf>
    <xf numFmtId="1" fontId="63" fillId="0" borderId="26" xfId="71" applyNumberFormat="1" applyFont="1" applyFill="1" applyBorder="1" applyAlignment="1">
      <alignment horizontal="center" vertical="center" wrapText="1"/>
      <protection/>
    </xf>
    <xf numFmtId="1" fontId="63" fillId="0" borderId="22" xfId="71" applyNumberFormat="1" applyFont="1" applyFill="1" applyBorder="1" applyAlignment="1">
      <alignment horizontal="center" vertical="center" wrapText="1"/>
      <protection/>
    </xf>
    <xf numFmtId="1" fontId="63" fillId="0" borderId="20" xfId="71" applyNumberFormat="1" applyFont="1" applyFill="1" applyBorder="1" applyAlignment="1">
      <alignment horizontal="center" vertical="center" wrapText="1"/>
      <protection/>
    </xf>
    <xf numFmtId="0" fontId="63" fillId="0" borderId="11" xfId="71" applyFont="1" applyFill="1" applyBorder="1" applyAlignment="1">
      <alignment horizontal="center" vertical="center" wrapText="1"/>
      <protection/>
    </xf>
    <xf numFmtId="176" fontId="63" fillId="0" borderId="11" xfId="71" applyNumberFormat="1" applyFont="1" applyFill="1" applyBorder="1" applyAlignment="1">
      <alignment horizontal="center" vertical="center" wrapText="1"/>
      <protection/>
    </xf>
    <xf numFmtId="1" fontId="62" fillId="0" borderId="11" xfId="71" applyNumberFormat="1" applyFont="1" applyFill="1" applyBorder="1" applyAlignment="1">
      <alignment horizontal="center" vertical="center" wrapText="1"/>
      <protection/>
    </xf>
    <xf numFmtId="176" fontId="62" fillId="0" borderId="11" xfId="71" applyNumberFormat="1" applyFont="1" applyFill="1" applyBorder="1" applyAlignment="1">
      <alignment horizontal="center" vertical="center" wrapText="1"/>
      <protection/>
    </xf>
    <xf numFmtId="0" fontId="71" fillId="0" borderId="11" xfId="0" applyFont="1" applyFill="1" applyBorder="1" applyAlignment="1">
      <alignment horizontal="center" vertical="center"/>
    </xf>
    <xf numFmtId="177" fontId="63" fillId="0" borderId="11" xfId="71" applyNumberFormat="1" applyFont="1" applyFill="1" applyBorder="1" applyAlignment="1">
      <alignment horizontal="center" vertical="center" wrapText="1"/>
      <protection/>
    </xf>
    <xf numFmtId="176" fontId="63" fillId="0" borderId="11" xfId="71" applyNumberFormat="1" applyFont="1" applyFill="1" applyBorder="1" applyAlignment="1">
      <alignment horizontal="center" vertical="center" wrapText="1"/>
      <protection/>
    </xf>
    <xf numFmtId="0" fontId="63" fillId="0" borderId="11" xfId="71" applyFont="1" applyFill="1" applyBorder="1" applyAlignment="1">
      <alignment horizontal="left" vertical="center" wrapText="1"/>
      <protection/>
    </xf>
    <xf numFmtId="0" fontId="63" fillId="0" borderId="0" xfId="71" applyFont="1" applyAlignment="1">
      <alignment horizontal="left"/>
      <protection/>
    </xf>
    <xf numFmtId="0" fontId="63" fillId="0" borderId="0" xfId="71" applyFont="1" applyFill="1" applyAlignment="1">
      <alignment horizontal="center"/>
      <protection/>
    </xf>
    <xf numFmtId="0" fontId="63" fillId="0" borderId="0" xfId="71" applyFont="1" applyFill="1" applyAlignment="1">
      <alignment horizontal="center"/>
      <protection/>
    </xf>
    <xf numFmtId="176" fontId="63" fillId="0" borderId="0" xfId="71" applyNumberFormat="1" applyFont="1" applyFill="1" applyAlignment="1">
      <alignment horizontal="center"/>
      <protection/>
    </xf>
    <xf numFmtId="0" fontId="0" fillId="0" borderId="0" xfId="0" applyAlignment="1">
      <alignment vertical="center"/>
    </xf>
    <xf numFmtId="0" fontId="22" fillId="0" borderId="0" xfId="85" applyFont="1" applyAlignment="1">
      <alignment horizontal="center" vertical="center" wrapText="1"/>
      <protection/>
    </xf>
    <xf numFmtId="0" fontId="2" fillId="0" borderId="11" xfId="85" applyFont="1" applyBorder="1" applyAlignment="1">
      <alignment horizontal="center" vertical="center"/>
      <protection/>
    </xf>
    <xf numFmtId="0" fontId="2" fillId="0" borderId="11" xfId="85" applyFont="1" applyBorder="1" applyAlignment="1">
      <alignment horizontal="left" vertical="center"/>
      <protection/>
    </xf>
    <xf numFmtId="0" fontId="2" fillId="0" borderId="11" xfId="85" applyFont="1" applyBorder="1" applyAlignment="1">
      <alignment vertical="center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常规_06预算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_ET_STYLE_NoName_00__(人大会定稿)2015年预算调整情况表(正表)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_ET_STYLE_NoName_00__2016年预算方案1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" xfId="70"/>
    <cellStyle name="常规_2004预算表工作簿簿内审核公式" xfId="71"/>
    <cellStyle name="常规_06预算 3" xfId="72"/>
    <cellStyle name="常规 2" xfId="73"/>
    <cellStyle name="常规_06预算 2" xfId="74"/>
    <cellStyle name="常规 5" xfId="75"/>
    <cellStyle name="常规 4" xfId="76"/>
    <cellStyle name="常规_06预算_(人大会定稿)2015年预算调整情况表(正表)" xfId="77"/>
    <cellStyle name="常规 4 3" xfId="78"/>
    <cellStyle name="常规 2 2" xfId="79"/>
    <cellStyle name="常规 3 3" xfId="80"/>
    <cellStyle name="常规 8" xfId="81"/>
    <cellStyle name="常规 2 3" xfId="82"/>
    <cellStyle name="常规 7" xfId="83"/>
    <cellStyle name="常规 3" xfId="84"/>
    <cellStyle name="常规_2017年预算（参阅资料）12.12修改(3)" xfId="85"/>
    <cellStyle name="常规 2 2 3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SheetLayoutView="100" workbookViewId="0" topLeftCell="A1">
      <selection activeCell="G22" sqref="G22"/>
    </sheetView>
  </sheetViews>
  <sheetFormatPr defaultColWidth="9.00390625" defaultRowHeight="13.5"/>
  <cols>
    <col min="1" max="1" width="25.125" style="0" customWidth="1"/>
    <col min="2" max="2" width="62.75390625" style="0" customWidth="1"/>
  </cols>
  <sheetData>
    <row r="1" spans="1:2" ht="55.5" customHeight="1">
      <c r="A1" s="359" t="s">
        <v>0</v>
      </c>
      <c r="B1" s="359"/>
    </row>
    <row r="2" spans="1:2" s="358" customFormat="1" ht="27.75" customHeight="1">
      <c r="A2" s="360" t="s">
        <v>1</v>
      </c>
      <c r="B2" s="361" t="s">
        <v>2</v>
      </c>
    </row>
    <row r="3" spans="1:2" s="358" customFormat="1" ht="27.75" customHeight="1">
      <c r="A3" s="360" t="s">
        <v>3</v>
      </c>
      <c r="B3" s="362" t="s">
        <v>4</v>
      </c>
    </row>
    <row r="4" spans="1:2" s="358" customFormat="1" ht="27.75" customHeight="1">
      <c r="A4" s="360" t="s">
        <v>5</v>
      </c>
      <c r="B4" s="362" t="s">
        <v>6</v>
      </c>
    </row>
    <row r="5" spans="1:2" s="358" customFormat="1" ht="27.75" customHeight="1">
      <c r="A5" s="360" t="s">
        <v>7</v>
      </c>
      <c r="B5" s="362" t="s">
        <v>8</v>
      </c>
    </row>
    <row r="6" spans="1:2" s="358" customFormat="1" ht="27.75" customHeight="1">
      <c r="A6" s="360" t="s">
        <v>9</v>
      </c>
      <c r="B6" s="362" t="s">
        <v>10</v>
      </c>
    </row>
    <row r="7" spans="1:2" s="358" customFormat="1" ht="27.75" customHeight="1">
      <c r="A7" s="360" t="s">
        <v>11</v>
      </c>
      <c r="B7" s="362" t="s">
        <v>12</v>
      </c>
    </row>
    <row r="8" spans="1:2" s="358" customFormat="1" ht="27.75" customHeight="1">
      <c r="A8" s="360" t="s">
        <v>13</v>
      </c>
      <c r="B8" s="362" t="s">
        <v>14</v>
      </c>
    </row>
    <row r="9" spans="1:2" s="358" customFormat="1" ht="27.75" customHeight="1">
      <c r="A9" s="360" t="s">
        <v>15</v>
      </c>
      <c r="B9" s="362" t="s">
        <v>16</v>
      </c>
    </row>
    <row r="10" spans="1:2" s="358" customFormat="1" ht="27.75" customHeight="1">
      <c r="A10" s="360" t="s">
        <v>17</v>
      </c>
      <c r="B10" s="362" t="s">
        <v>18</v>
      </c>
    </row>
    <row r="11" spans="1:2" s="358" customFormat="1" ht="27.75" customHeight="1">
      <c r="A11" s="360" t="s">
        <v>19</v>
      </c>
      <c r="B11" s="362" t="s">
        <v>20</v>
      </c>
    </row>
    <row r="12" spans="1:2" s="358" customFormat="1" ht="27.75" customHeight="1">
      <c r="A12" s="360" t="s">
        <v>21</v>
      </c>
      <c r="B12" s="362" t="s">
        <v>22</v>
      </c>
    </row>
    <row r="13" spans="1:2" s="358" customFormat="1" ht="27.75" customHeight="1">
      <c r="A13" s="360" t="s">
        <v>23</v>
      </c>
      <c r="B13" s="362" t="s">
        <v>24</v>
      </c>
    </row>
    <row r="14" spans="1:2" s="358" customFormat="1" ht="27.75" customHeight="1">
      <c r="A14" s="360" t="s">
        <v>25</v>
      </c>
      <c r="B14" s="362" t="s">
        <v>26</v>
      </c>
    </row>
    <row r="15" spans="1:2" s="358" customFormat="1" ht="27.75" customHeight="1">
      <c r="A15" s="360" t="s">
        <v>27</v>
      </c>
      <c r="B15" s="362" t="s">
        <v>28</v>
      </c>
    </row>
    <row r="16" spans="1:2" s="358" customFormat="1" ht="27.75" customHeight="1">
      <c r="A16" s="360" t="s">
        <v>29</v>
      </c>
      <c r="B16" s="362" t="s">
        <v>30</v>
      </c>
    </row>
    <row r="17" spans="1:2" s="358" customFormat="1" ht="27.75" customHeight="1">
      <c r="A17" s="360" t="s">
        <v>31</v>
      </c>
      <c r="B17" s="362" t="s">
        <v>32</v>
      </c>
    </row>
    <row r="18" spans="1:2" s="358" customFormat="1" ht="27.75" customHeight="1">
      <c r="A18" s="360" t="s">
        <v>33</v>
      </c>
      <c r="B18" s="362" t="s">
        <v>34</v>
      </c>
    </row>
    <row r="19" spans="1:2" s="358" customFormat="1" ht="27.75" customHeight="1">
      <c r="A19" s="360" t="s">
        <v>35</v>
      </c>
      <c r="B19" s="362" t="s">
        <v>36</v>
      </c>
    </row>
    <row r="20" spans="1:2" s="358" customFormat="1" ht="27.75" customHeight="1">
      <c r="A20" s="360" t="s">
        <v>37</v>
      </c>
      <c r="B20" s="362" t="s">
        <v>38</v>
      </c>
    </row>
    <row r="21" spans="1:2" s="358" customFormat="1" ht="27.75" customHeight="1">
      <c r="A21" s="360" t="s">
        <v>39</v>
      </c>
      <c r="B21" s="362" t="s">
        <v>40</v>
      </c>
    </row>
  </sheetData>
  <sheetProtection/>
  <mergeCells count="1">
    <mergeCell ref="A1:B1"/>
  </mergeCells>
  <printOptions/>
  <pageMargins left="0.75" right="0.75" top="0.5118055555555555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6">
      <selection activeCell="G22" sqref="G22"/>
    </sheetView>
  </sheetViews>
  <sheetFormatPr defaultColWidth="9.00390625" defaultRowHeight="13.5"/>
  <cols>
    <col min="1" max="1" width="18.25390625" style="144" customWidth="1"/>
    <col min="2" max="2" width="44.375" style="144" customWidth="1"/>
    <col min="3" max="3" width="26.875" style="147" customWidth="1"/>
    <col min="4" max="16384" width="9.00390625" style="144" customWidth="1"/>
  </cols>
  <sheetData>
    <row r="1" spans="1:3" s="143" customFormat="1" ht="15" customHeight="1">
      <c r="A1" s="148" t="s">
        <v>17</v>
      </c>
      <c r="C1" s="149"/>
    </row>
    <row r="2" spans="1:3" s="144" customFormat="1" ht="41.25" customHeight="1">
      <c r="A2" s="150" t="s">
        <v>18</v>
      </c>
      <c r="B2" s="150"/>
      <c r="C2" s="151"/>
    </row>
    <row r="3" spans="1:3" s="143" customFormat="1" ht="24" customHeight="1">
      <c r="A3" s="152"/>
      <c r="B3" s="152"/>
      <c r="C3" s="153" t="s">
        <v>1207</v>
      </c>
    </row>
    <row r="4" spans="1:3" s="143" customFormat="1" ht="39" customHeight="1">
      <c r="A4" s="154" t="s">
        <v>1208</v>
      </c>
      <c r="B4" s="154" t="s">
        <v>1209</v>
      </c>
      <c r="C4" s="155" t="s">
        <v>1210</v>
      </c>
    </row>
    <row r="5" spans="1:3" s="143" customFormat="1" ht="24.75" customHeight="1">
      <c r="A5" s="154"/>
      <c r="B5" s="154" t="s">
        <v>1211</v>
      </c>
      <c r="C5" s="156">
        <f>C6+C11+C22+C25+C28+C30+C37</f>
        <v>270423.04914699995</v>
      </c>
    </row>
    <row r="6" spans="1:3" s="143" customFormat="1" ht="24.75" customHeight="1">
      <c r="A6" s="157" t="s">
        <v>1212</v>
      </c>
      <c r="B6" s="157" t="s">
        <v>1213</v>
      </c>
      <c r="C6" s="156">
        <f>SUM(C7:C10)</f>
        <v>110516.286722</v>
      </c>
    </row>
    <row r="7" spans="1:3" s="143" customFormat="1" ht="24.75" customHeight="1">
      <c r="A7" s="158" t="s">
        <v>1214</v>
      </c>
      <c r="B7" s="158" t="s">
        <v>1215</v>
      </c>
      <c r="C7" s="159">
        <v>47065</v>
      </c>
    </row>
    <row r="8" spans="1:4" s="143" customFormat="1" ht="24.75" customHeight="1">
      <c r="A8" s="158" t="s">
        <v>1216</v>
      </c>
      <c r="B8" s="158" t="s">
        <v>1217</v>
      </c>
      <c r="C8" s="159">
        <v>21437.866796</v>
      </c>
      <c r="D8" s="160"/>
    </row>
    <row r="9" spans="1:3" s="143" customFormat="1" ht="24.75" customHeight="1">
      <c r="A9" s="158" t="s">
        <v>1218</v>
      </c>
      <c r="B9" s="158" t="s">
        <v>1219</v>
      </c>
      <c r="C9" s="159">
        <v>16736.75</v>
      </c>
    </row>
    <row r="10" spans="1:3" s="143" customFormat="1" ht="24.75" customHeight="1">
      <c r="A10" s="158" t="s">
        <v>1220</v>
      </c>
      <c r="B10" s="158" t="s">
        <v>1221</v>
      </c>
      <c r="C10" s="159">
        <v>25276.669926</v>
      </c>
    </row>
    <row r="11" spans="1:3" s="143" customFormat="1" ht="24.75" customHeight="1">
      <c r="A11" s="157" t="s">
        <v>1222</v>
      </c>
      <c r="B11" s="157" t="s">
        <v>1223</v>
      </c>
      <c r="C11" s="156">
        <f>SUM(C12:C21)</f>
        <v>36754.830560999995</v>
      </c>
    </row>
    <row r="12" spans="1:3" s="143" customFormat="1" ht="24.75" customHeight="1">
      <c r="A12" s="158" t="s">
        <v>1224</v>
      </c>
      <c r="B12" s="158" t="s">
        <v>1225</v>
      </c>
      <c r="C12" s="161">
        <v>19786.865489</v>
      </c>
    </row>
    <row r="13" spans="1:3" s="143" customFormat="1" ht="24.75" customHeight="1">
      <c r="A13" s="158" t="s">
        <v>1226</v>
      </c>
      <c r="B13" s="158" t="s">
        <v>1227</v>
      </c>
      <c r="C13" s="161">
        <v>241.5</v>
      </c>
    </row>
    <row r="14" spans="1:7" s="143" customFormat="1" ht="24.75" customHeight="1">
      <c r="A14" s="158" t="s">
        <v>1228</v>
      </c>
      <c r="B14" s="158" t="s">
        <v>1229</v>
      </c>
      <c r="C14" s="161">
        <v>740.965</v>
      </c>
      <c r="G14" s="160"/>
    </row>
    <row r="15" spans="1:3" s="143" customFormat="1" ht="24.75" customHeight="1">
      <c r="A15" s="158" t="s">
        <v>1230</v>
      </c>
      <c r="B15" s="158" t="s">
        <v>1231</v>
      </c>
      <c r="C15" s="161">
        <v>469.7752</v>
      </c>
    </row>
    <row r="16" spans="1:3" s="143" customFormat="1" ht="24.75" customHeight="1">
      <c r="A16" s="158" t="s">
        <v>1232</v>
      </c>
      <c r="B16" s="158" t="s">
        <v>1233</v>
      </c>
      <c r="C16" s="161">
        <v>2811.1474</v>
      </c>
    </row>
    <row r="17" spans="1:3" s="143" customFormat="1" ht="24.75" customHeight="1">
      <c r="A17" s="158" t="s">
        <v>1234</v>
      </c>
      <c r="B17" s="158" t="s">
        <v>1235</v>
      </c>
      <c r="C17" s="161">
        <v>286.8796</v>
      </c>
    </row>
    <row r="18" spans="1:3" s="143" customFormat="1" ht="24.75" customHeight="1">
      <c r="A18" s="158" t="s">
        <v>1236</v>
      </c>
      <c r="B18" s="158" t="s">
        <v>1237</v>
      </c>
      <c r="C18" s="162"/>
    </row>
    <row r="19" spans="1:3" s="143" customFormat="1" ht="24.75" customHeight="1">
      <c r="A19" s="158" t="s">
        <v>1238</v>
      </c>
      <c r="B19" s="158" t="s">
        <v>1239</v>
      </c>
      <c r="C19" s="161">
        <v>1127.8</v>
      </c>
    </row>
    <row r="20" spans="1:3" s="143" customFormat="1" ht="24.75" customHeight="1">
      <c r="A20" s="158" t="s">
        <v>1240</v>
      </c>
      <c r="B20" s="158" t="s">
        <v>1241</v>
      </c>
      <c r="C20" s="161">
        <v>1029.38</v>
      </c>
    </row>
    <row r="21" spans="1:3" s="143" customFormat="1" ht="24.75" customHeight="1">
      <c r="A21" s="158" t="s">
        <v>1242</v>
      </c>
      <c r="B21" s="163" t="s">
        <v>1243</v>
      </c>
      <c r="C21" s="161">
        <v>10260.517872</v>
      </c>
    </row>
    <row r="22" spans="1:3" s="145" customFormat="1" ht="24.75" customHeight="1">
      <c r="A22" s="157" t="s">
        <v>1244</v>
      </c>
      <c r="B22" s="164" t="s">
        <v>1245</v>
      </c>
      <c r="C22" s="156">
        <f>SUM(C23:C24)</f>
        <v>0</v>
      </c>
    </row>
    <row r="23" spans="1:3" s="143" customFormat="1" ht="24.75" customHeight="1">
      <c r="A23" s="165">
        <v>50306</v>
      </c>
      <c r="B23" s="163" t="s">
        <v>1246</v>
      </c>
      <c r="C23" s="161">
        <v>0</v>
      </c>
    </row>
    <row r="24" spans="1:3" s="143" customFormat="1" ht="24.75" customHeight="1">
      <c r="A24" s="165">
        <v>50399</v>
      </c>
      <c r="B24" s="163" t="s">
        <v>1247</v>
      </c>
      <c r="C24" s="161">
        <v>0</v>
      </c>
    </row>
    <row r="25" spans="1:3" s="143" customFormat="1" ht="24.75" customHeight="1">
      <c r="A25" s="157" t="s">
        <v>1248</v>
      </c>
      <c r="B25" s="157" t="s">
        <v>1249</v>
      </c>
      <c r="C25" s="156">
        <f>SUM(C26:C27)</f>
        <v>121693.694858</v>
      </c>
    </row>
    <row r="26" spans="1:3" s="143" customFormat="1" ht="24.75" customHeight="1">
      <c r="A26" s="158" t="s">
        <v>1250</v>
      </c>
      <c r="B26" s="158" t="s">
        <v>1251</v>
      </c>
      <c r="C26" s="161">
        <v>105674</v>
      </c>
    </row>
    <row r="27" spans="1:3" s="143" customFormat="1" ht="24.75" customHeight="1">
      <c r="A27" s="158" t="s">
        <v>1252</v>
      </c>
      <c r="B27" s="158" t="s">
        <v>1253</v>
      </c>
      <c r="C27" s="161">
        <v>16019.694858</v>
      </c>
    </row>
    <row r="28" spans="1:3" s="145" customFormat="1" ht="24.75" customHeight="1">
      <c r="A28" s="157" t="s">
        <v>1254</v>
      </c>
      <c r="B28" s="164" t="s">
        <v>1255</v>
      </c>
      <c r="C28" s="156">
        <f>C29</f>
        <v>38.6</v>
      </c>
    </row>
    <row r="29" spans="1:3" s="143" customFormat="1" ht="24.75" customHeight="1">
      <c r="A29" s="158" t="s">
        <v>1256</v>
      </c>
      <c r="B29" s="163" t="s">
        <v>1257</v>
      </c>
      <c r="C29" s="161">
        <v>38.6</v>
      </c>
    </row>
    <row r="30" spans="1:3" s="143" customFormat="1" ht="24.75" customHeight="1">
      <c r="A30" s="157" t="s">
        <v>1258</v>
      </c>
      <c r="B30" s="157" t="s">
        <v>1259</v>
      </c>
      <c r="C30" s="156">
        <f>SUM(C31:C35)</f>
        <v>1419.387006</v>
      </c>
    </row>
    <row r="31" spans="1:3" s="143" customFormat="1" ht="24.75" customHeight="1">
      <c r="A31" s="158" t="s">
        <v>1260</v>
      </c>
      <c r="B31" s="158" t="s">
        <v>1261</v>
      </c>
      <c r="C31" s="161">
        <v>11.424</v>
      </c>
    </row>
    <row r="32" spans="1:3" s="143" customFormat="1" ht="24.75" customHeight="1">
      <c r="A32" s="158" t="s">
        <v>1262</v>
      </c>
      <c r="B32" s="158" t="s">
        <v>1263</v>
      </c>
      <c r="C32" s="161"/>
    </row>
    <row r="33" spans="1:3" s="143" customFormat="1" ht="24.75" customHeight="1">
      <c r="A33" s="158" t="s">
        <v>1264</v>
      </c>
      <c r="B33" s="158" t="s">
        <v>1265</v>
      </c>
      <c r="C33" s="162"/>
    </row>
    <row r="34" spans="1:3" s="143" customFormat="1" ht="24.75" customHeight="1">
      <c r="A34" s="158" t="s">
        <v>1266</v>
      </c>
      <c r="B34" s="158" t="s">
        <v>1267</v>
      </c>
      <c r="C34" s="162">
        <v>1407.963006</v>
      </c>
    </row>
    <row r="35" spans="1:3" s="145" customFormat="1" ht="24.75" customHeight="1">
      <c r="A35" s="157" t="s">
        <v>1268</v>
      </c>
      <c r="B35" s="157" t="s">
        <v>1269</v>
      </c>
      <c r="C35" s="166"/>
    </row>
    <row r="36" spans="1:3" s="144" customFormat="1" ht="24.75" customHeight="1">
      <c r="A36" s="158" t="s">
        <v>1270</v>
      </c>
      <c r="B36" s="158" t="s">
        <v>1271</v>
      </c>
      <c r="C36" s="167"/>
    </row>
    <row r="37" spans="1:3" s="146" customFormat="1" ht="24.75" customHeight="1">
      <c r="A37" s="157" t="s">
        <v>1272</v>
      </c>
      <c r="B37" s="157" t="s">
        <v>199</v>
      </c>
      <c r="C37" s="168">
        <v>0.25</v>
      </c>
    </row>
    <row r="38" spans="1:3" s="144" customFormat="1" ht="24.75" customHeight="1">
      <c r="A38" s="158" t="s">
        <v>1273</v>
      </c>
      <c r="B38" s="158" t="s">
        <v>1274</v>
      </c>
      <c r="C38" s="167"/>
    </row>
    <row r="39" spans="1:3" s="144" customFormat="1" ht="24.75" customHeight="1">
      <c r="A39" s="158" t="s">
        <v>1275</v>
      </c>
      <c r="B39" s="158" t="s">
        <v>1065</v>
      </c>
      <c r="C39" s="167">
        <v>0.25</v>
      </c>
    </row>
    <row r="40" s="144" customFormat="1" ht="13.5">
      <c r="C40" s="169"/>
    </row>
  </sheetData>
  <sheetProtection/>
  <mergeCells count="2">
    <mergeCell ref="A2:C2"/>
    <mergeCell ref="A3:B3"/>
  </mergeCells>
  <printOptions/>
  <pageMargins left="0.7479166666666667" right="0.39305555555555555" top="0.5506944444444445" bottom="0.5506944444444445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"/>
  <sheetViews>
    <sheetView view="pageBreakPreview" zoomScaleSheetLayoutView="100" workbookViewId="0" topLeftCell="A1">
      <selection activeCell="D6" sqref="D6:V7"/>
    </sheetView>
  </sheetViews>
  <sheetFormatPr defaultColWidth="9.00390625" defaultRowHeight="13.5"/>
  <cols>
    <col min="1" max="1" width="22.75390625" style="0" customWidth="1"/>
    <col min="2" max="2" width="10.375" style="0" customWidth="1"/>
    <col min="3" max="3" width="21.375" style="0" customWidth="1"/>
    <col min="4" max="4" width="7.50390625" style="0" customWidth="1"/>
    <col min="5" max="8" width="8.625" style="0" customWidth="1"/>
    <col min="9" max="14" width="7.00390625" style="0" customWidth="1"/>
    <col min="15" max="19" width="6.625" style="0" customWidth="1"/>
    <col min="20" max="20" width="8.625" style="0" customWidth="1"/>
    <col min="21" max="22" width="6.625" style="0" customWidth="1"/>
  </cols>
  <sheetData>
    <row r="1" spans="1:22" s="125" customFormat="1" ht="15" customHeigh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s="126" customFormat="1" ht="24.75" customHeight="1">
      <c r="A2" s="127" t="s">
        <v>20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2" ht="24" customHeight="1">
      <c r="A3" s="128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8"/>
      <c r="S3" s="128"/>
      <c r="T3" s="128"/>
      <c r="U3" s="140" t="s">
        <v>41</v>
      </c>
      <c r="V3" s="140"/>
    </row>
    <row r="4" spans="1:22" ht="24" customHeight="1">
      <c r="A4" s="130" t="s">
        <v>1276</v>
      </c>
      <c r="B4" s="130"/>
      <c r="C4" s="131" t="s">
        <v>1277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ht="33" customHeight="1">
      <c r="A5" s="130" t="s">
        <v>1278</v>
      </c>
      <c r="B5" s="130" t="s">
        <v>1279</v>
      </c>
      <c r="C5" s="132" t="s">
        <v>42</v>
      </c>
      <c r="D5" s="132" t="s">
        <v>1280</v>
      </c>
      <c r="E5" s="132" t="s">
        <v>1281</v>
      </c>
      <c r="F5" s="132" t="s">
        <v>1282</v>
      </c>
      <c r="G5" s="132" t="s">
        <v>1283</v>
      </c>
      <c r="H5" s="132" t="s">
        <v>1284</v>
      </c>
      <c r="I5" s="132" t="s">
        <v>1285</v>
      </c>
      <c r="J5" s="132" t="s">
        <v>1286</v>
      </c>
      <c r="K5" s="132" t="s">
        <v>1287</v>
      </c>
      <c r="L5" s="132" t="s">
        <v>1288</v>
      </c>
      <c r="M5" s="132" t="s">
        <v>1289</v>
      </c>
      <c r="N5" s="132" t="s">
        <v>1290</v>
      </c>
      <c r="O5" s="132" t="s">
        <v>1291</v>
      </c>
      <c r="P5" s="132" t="s">
        <v>1292</v>
      </c>
      <c r="Q5" s="132" t="s">
        <v>1293</v>
      </c>
      <c r="R5" s="132" t="s">
        <v>1294</v>
      </c>
      <c r="S5" s="132" t="s">
        <v>1295</v>
      </c>
      <c r="T5" s="132" t="s">
        <v>1296</v>
      </c>
      <c r="U5" s="132" t="s">
        <v>1297</v>
      </c>
      <c r="V5" s="132" t="s">
        <v>1298</v>
      </c>
    </row>
    <row r="6" spans="1:22" ht="30" customHeight="1">
      <c r="A6" s="81" t="s">
        <v>1299</v>
      </c>
      <c r="B6" s="133">
        <v>152585</v>
      </c>
      <c r="C6" s="81" t="s">
        <v>1299</v>
      </c>
      <c r="D6" s="134">
        <v>5042.75</v>
      </c>
      <c r="E6" s="134">
        <v>5020.9</v>
      </c>
      <c r="F6" s="134">
        <v>4280.299999999999</v>
      </c>
      <c r="G6" s="134">
        <v>5943.2</v>
      </c>
      <c r="H6" s="134">
        <v>3461.4999999999995</v>
      </c>
      <c r="I6" s="134">
        <v>8898.699999999999</v>
      </c>
      <c r="J6" s="134">
        <v>3868.6</v>
      </c>
      <c r="K6" s="134">
        <v>4264.2</v>
      </c>
      <c r="L6" s="134">
        <v>3750.1499999999996</v>
      </c>
      <c r="M6" s="134">
        <v>2403.5</v>
      </c>
      <c r="N6" s="134">
        <v>2026.3</v>
      </c>
      <c r="O6" s="134">
        <v>1513.4</v>
      </c>
      <c r="P6" s="134">
        <v>589.9499999999999</v>
      </c>
      <c r="Q6" s="134">
        <v>657.8</v>
      </c>
      <c r="R6" s="134">
        <v>802.7</v>
      </c>
      <c r="S6" s="134">
        <v>518.65</v>
      </c>
      <c r="T6" s="134">
        <v>727.95</v>
      </c>
      <c r="U6" s="134">
        <v>1122.3999999999999</v>
      </c>
      <c r="V6" s="134">
        <v>1903.2499999999998</v>
      </c>
    </row>
    <row r="7" spans="1:22" ht="30" customHeight="1">
      <c r="A7" s="81" t="s">
        <v>1300</v>
      </c>
      <c r="B7" s="135">
        <v>211106</v>
      </c>
      <c r="C7" s="81" t="s">
        <v>1300</v>
      </c>
      <c r="D7" s="136">
        <v>12500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41"/>
    </row>
    <row r="8" spans="1:22" ht="30" customHeight="1">
      <c r="A8" s="81" t="s">
        <v>1301</v>
      </c>
      <c r="B8" s="135">
        <v>82041</v>
      </c>
      <c r="C8" s="81" t="s">
        <v>1301</v>
      </c>
      <c r="D8" s="13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42"/>
    </row>
    <row r="9" ht="18" customHeight="1"/>
  </sheetData>
  <sheetProtection/>
  <mergeCells count="6">
    <mergeCell ref="A2:V2"/>
    <mergeCell ref="U3:V3"/>
    <mergeCell ref="A4:B4"/>
    <mergeCell ref="C4:V4"/>
    <mergeCell ref="D7:V7"/>
    <mergeCell ref="D8:V8"/>
  </mergeCells>
  <printOptions/>
  <pageMargins left="0.75" right="0.75" top="1" bottom="1" header="0.5" footer="0.5"/>
  <pageSetup orientation="landscape" paperSize="9" scale="6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G22" sqref="G22"/>
    </sheetView>
  </sheetViews>
  <sheetFormatPr defaultColWidth="9.00390625" defaultRowHeight="13.5"/>
  <cols>
    <col min="1" max="1" width="29.625" style="59" customWidth="1"/>
    <col min="2" max="2" width="29.375" style="59" customWidth="1"/>
    <col min="3" max="3" width="29.875" style="59" customWidth="1"/>
    <col min="4" max="16384" width="9.00390625" style="59" customWidth="1"/>
  </cols>
  <sheetData>
    <row r="1" spans="1:3" s="58" customFormat="1" ht="15" customHeight="1">
      <c r="A1" s="60" t="s">
        <v>21</v>
      </c>
      <c r="B1" s="61"/>
      <c r="C1" s="61"/>
    </row>
    <row r="2" spans="1:3" s="123" customFormat="1" ht="24.75" customHeight="1">
      <c r="A2" s="62" t="s">
        <v>22</v>
      </c>
      <c r="B2" s="62"/>
      <c r="C2" s="62"/>
    </row>
    <row r="3" spans="1:3" s="59" customFormat="1" ht="24" customHeight="1">
      <c r="A3" s="124"/>
      <c r="B3" s="124"/>
      <c r="C3" s="64" t="s">
        <v>1302</v>
      </c>
    </row>
    <row r="4" spans="1:3" s="59" customFormat="1" ht="60" customHeight="1">
      <c r="A4" s="65" t="s">
        <v>180</v>
      </c>
      <c r="B4" s="65" t="s">
        <v>1303</v>
      </c>
      <c r="C4" s="65" t="s">
        <v>1304</v>
      </c>
    </row>
    <row r="5" spans="1:3" s="59" customFormat="1" ht="60" customHeight="1">
      <c r="A5" s="66" t="s">
        <v>1305</v>
      </c>
      <c r="B5" s="67">
        <v>43.96</v>
      </c>
      <c r="C5" s="67">
        <v>43.79</v>
      </c>
    </row>
  </sheetData>
  <sheetProtection/>
  <mergeCells count="1">
    <mergeCell ref="A2:C2"/>
  </mergeCells>
  <printOptions/>
  <pageMargins left="0.75" right="0.5902777777777778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80" zoomScaleSheetLayoutView="80" workbookViewId="0" topLeftCell="A1">
      <selection activeCell="G22" sqref="G22"/>
    </sheetView>
  </sheetViews>
  <sheetFormatPr defaultColWidth="9.00390625" defaultRowHeight="13.5"/>
  <cols>
    <col min="1" max="1" width="64.625" style="63" customWidth="1"/>
    <col min="2" max="2" width="24.25390625" style="63" customWidth="1"/>
    <col min="3" max="3" width="25.25390625" style="63" customWidth="1"/>
    <col min="4" max="4" width="15.75390625" style="63" customWidth="1"/>
    <col min="5" max="16384" width="9.00390625" style="63" customWidth="1"/>
  </cols>
  <sheetData>
    <row r="1" spans="1:3" s="63" customFormat="1" ht="15" customHeight="1">
      <c r="A1" s="116" t="s">
        <v>23</v>
      </c>
      <c r="B1" s="117"/>
      <c r="C1" s="100"/>
    </row>
    <row r="2" spans="1:3" s="63" customFormat="1" ht="24.75" customHeight="1">
      <c r="A2" s="73" t="s">
        <v>24</v>
      </c>
      <c r="B2" s="73"/>
      <c r="C2" s="73"/>
    </row>
    <row r="3" spans="1:3" s="63" customFormat="1" ht="28.5" customHeight="1">
      <c r="A3" s="100"/>
      <c r="B3" s="100"/>
      <c r="C3" s="64" t="s">
        <v>41</v>
      </c>
    </row>
    <row r="4" spans="1:3" s="98" customFormat="1" ht="36.75" customHeight="1">
      <c r="A4" s="103" t="s">
        <v>111</v>
      </c>
      <c r="B4" s="103" t="s">
        <v>113</v>
      </c>
      <c r="C4" s="103" t="s">
        <v>1306</v>
      </c>
    </row>
    <row r="5" spans="1:3" s="63" customFormat="1" ht="28.5" customHeight="1">
      <c r="A5" s="118" t="s">
        <v>114</v>
      </c>
      <c r="B5" s="105"/>
      <c r="C5" s="119"/>
    </row>
    <row r="6" spans="1:3" s="63" customFormat="1" ht="28.5" customHeight="1">
      <c r="A6" s="118" t="s">
        <v>116</v>
      </c>
      <c r="B6" s="105"/>
      <c r="C6" s="119"/>
    </row>
    <row r="7" spans="1:3" s="63" customFormat="1" ht="28.5" customHeight="1">
      <c r="A7" s="118" t="s">
        <v>118</v>
      </c>
      <c r="B7" s="105"/>
      <c r="C7" s="119"/>
    </row>
    <row r="8" spans="1:3" s="63" customFormat="1" ht="28.5" customHeight="1">
      <c r="A8" s="118" t="s">
        <v>1307</v>
      </c>
      <c r="B8" s="105"/>
      <c r="C8" s="120"/>
    </row>
    <row r="9" spans="1:3" s="63" customFormat="1" ht="28.5" customHeight="1">
      <c r="A9" s="118" t="s">
        <v>1308</v>
      </c>
      <c r="B9" s="105"/>
      <c r="C9" s="120"/>
    </row>
    <row r="10" spans="1:3" s="63" customFormat="1" ht="33.75" customHeight="1">
      <c r="A10" s="118" t="s">
        <v>1309</v>
      </c>
      <c r="B10" s="105"/>
      <c r="C10" s="120"/>
    </row>
    <row r="11" spans="1:3" s="63" customFormat="1" ht="28.5" customHeight="1">
      <c r="A11" s="118" t="s">
        <v>1310</v>
      </c>
      <c r="B11" s="105"/>
      <c r="C11" s="120"/>
    </row>
    <row r="12" spans="1:3" s="63" customFormat="1" ht="32.25" customHeight="1">
      <c r="A12" s="118" t="s">
        <v>1311</v>
      </c>
      <c r="B12" s="105"/>
      <c r="C12" s="120"/>
    </row>
    <row r="13" spans="1:3" s="63" customFormat="1" ht="32.25" customHeight="1">
      <c r="A13" s="118" t="s">
        <v>1312</v>
      </c>
      <c r="B13" s="121">
        <v>2249061</v>
      </c>
      <c r="C13" s="121">
        <v>2514499</v>
      </c>
    </row>
    <row r="14" spans="1:3" s="63" customFormat="1" ht="32.25" customHeight="1">
      <c r="A14" s="118" t="s">
        <v>1313</v>
      </c>
      <c r="B14" s="121"/>
      <c r="C14" s="121"/>
    </row>
    <row r="15" spans="1:3" s="63" customFormat="1" ht="32.25" customHeight="1">
      <c r="A15" s="118" t="s">
        <v>1314</v>
      </c>
      <c r="B15" s="121"/>
      <c r="C15" s="121"/>
    </row>
    <row r="16" spans="1:3" s="63" customFormat="1" ht="32.25" customHeight="1">
      <c r="A16" s="118" t="s">
        <v>1315</v>
      </c>
      <c r="B16" s="121"/>
      <c r="C16" s="121"/>
    </row>
    <row r="17" spans="1:3" s="63" customFormat="1" ht="32.25" customHeight="1">
      <c r="A17" s="118" t="s">
        <v>1316</v>
      </c>
      <c r="B17" s="121">
        <v>60885</v>
      </c>
      <c r="C17" s="121">
        <v>50000</v>
      </c>
    </row>
    <row r="18" spans="1:3" s="63" customFormat="1" ht="32.25" customHeight="1">
      <c r="A18" s="118" t="s">
        <v>1317</v>
      </c>
      <c r="B18" s="122"/>
      <c r="C18" s="121"/>
    </row>
    <row r="19" spans="1:3" s="63" customFormat="1" ht="32.25" customHeight="1">
      <c r="A19" s="118" t="s">
        <v>1318</v>
      </c>
      <c r="B19" s="122"/>
      <c r="C19" s="121"/>
    </row>
    <row r="20" spans="1:3" s="63" customFormat="1" ht="28.5" customHeight="1">
      <c r="A20" s="118" t="s">
        <v>1319</v>
      </c>
      <c r="B20" s="122"/>
      <c r="C20" s="121"/>
    </row>
    <row r="21" spans="1:3" s="63" customFormat="1" ht="28.5" customHeight="1">
      <c r="A21" s="118" t="s">
        <v>1320</v>
      </c>
      <c r="B21" s="105"/>
      <c r="C21" s="121"/>
    </row>
    <row r="22" spans="1:3" s="63" customFormat="1" ht="36" customHeight="1">
      <c r="A22" s="118" t="s">
        <v>1321</v>
      </c>
      <c r="B22" s="105"/>
      <c r="C22" s="121"/>
    </row>
    <row r="23" spans="1:3" s="63" customFormat="1" ht="28.5" customHeight="1">
      <c r="A23" s="118" t="s">
        <v>1322</v>
      </c>
      <c r="B23" s="121">
        <v>10000</v>
      </c>
      <c r="C23" s="121">
        <v>10000</v>
      </c>
    </row>
    <row r="24" spans="1:3" s="63" customFormat="1" ht="28.5" customHeight="1">
      <c r="A24" s="118" t="s">
        <v>1323</v>
      </c>
      <c r="B24" s="92"/>
      <c r="C24" s="92"/>
    </row>
    <row r="25" spans="1:3" s="98" customFormat="1" ht="28.5" customHeight="1">
      <c r="A25" s="114" t="s">
        <v>160</v>
      </c>
      <c r="B25" s="115">
        <f>SUM(B5:B24)</f>
        <v>2319946</v>
      </c>
      <c r="C25" s="115">
        <f>SUM(C5:C24)</f>
        <v>2574499</v>
      </c>
    </row>
  </sheetData>
  <sheetProtection/>
  <mergeCells count="1">
    <mergeCell ref="A2:C2"/>
  </mergeCells>
  <printOptions horizontalCentered="1"/>
  <pageMargins left="0.52" right="0.5" top="0.75" bottom="0.75" header="0.31" footer="0.31"/>
  <pageSetup horizontalDpi="600" verticalDpi="600" orientation="portrait" paperSize="9" scale="6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">
      <selection activeCell="G22" sqref="G22"/>
    </sheetView>
  </sheetViews>
  <sheetFormatPr defaultColWidth="9.00390625" defaultRowHeight="13.5"/>
  <cols>
    <col min="1" max="1" width="44.50390625" style="63" customWidth="1"/>
    <col min="2" max="2" width="24.75390625" style="99" customWidth="1"/>
    <col min="3" max="3" width="18.25390625" style="63" customWidth="1"/>
    <col min="4" max="4" width="15.75390625" style="63" customWidth="1"/>
    <col min="5" max="16384" width="9.00390625" style="63" customWidth="1"/>
  </cols>
  <sheetData>
    <row r="1" spans="1:3" s="63" customFormat="1" ht="15" customHeight="1">
      <c r="A1" s="100" t="s">
        <v>25</v>
      </c>
      <c r="B1" s="101"/>
      <c r="C1" s="99"/>
    </row>
    <row r="2" spans="1:3" s="63" customFormat="1" ht="24.75" customHeight="1">
      <c r="A2" s="73" t="s">
        <v>26</v>
      </c>
      <c r="B2" s="73"/>
      <c r="C2" s="73"/>
    </row>
    <row r="3" spans="1:3" s="63" customFormat="1" ht="24" customHeight="1">
      <c r="A3" s="100"/>
      <c r="B3" s="102" t="s">
        <v>41</v>
      </c>
      <c r="C3" s="102"/>
    </row>
    <row r="4" spans="1:3" s="98" customFormat="1" ht="36.75" customHeight="1">
      <c r="A4" s="103" t="s">
        <v>111</v>
      </c>
      <c r="B4" s="103" t="s">
        <v>113</v>
      </c>
      <c r="C4" s="103" t="s">
        <v>1306</v>
      </c>
    </row>
    <row r="5" spans="1:3" s="63" customFormat="1" ht="28.5" customHeight="1">
      <c r="A5" s="104" t="s">
        <v>115</v>
      </c>
      <c r="B5" s="105"/>
      <c r="C5" s="105"/>
    </row>
    <row r="6" spans="1:3" s="63" customFormat="1" ht="28.5" customHeight="1">
      <c r="A6" s="104" t="s">
        <v>1324</v>
      </c>
      <c r="B6" s="106"/>
      <c r="C6" s="107"/>
    </row>
    <row r="7" spans="1:3" s="63" customFormat="1" ht="28.5" customHeight="1">
      <c r="A7" s="104" t="s">
        <v>1325</v>
      </c>
      <c r="B7" s="90"/>
      <c r="C7" s="107"/>
    </row>
    <row r="8" spans="1:3" s="63" customFormat="1" ht="28.5" customHeight="1">
      <c r="A8" s="104" t="s">
        <v>121</v>
      </c>
      <c r="B8" s="108">
        <f>SUM(B9:B10)</f>
        <v>445</v>
      </c>
      <c r="C8" s="108"/>
    </row>
    <row r="9" spans="1:3" s="63" customFormat="1" ht="28.5" customHeight="1">
      <c r="A9" s="104" t="s">
        <v>1326</v>
      </c>
      <c r="B9" s="109">
        <v>445</v>
      </c>
      <c r="C9" s="107"/>
    </row>
    <row r="10" spans="1:3" s="63" customFormat="1" ht="33.75" customHeight="1">
      <c r="A10" s="104" t="s">
        <v>1327</v>
      </c>
      <c r="B10" s="90"/>
      <c r="C10" s="107"/>
    </row>
    <row r="11" spans="1:3" s="63" customFormat="1" ht="28.5" customHeight="1">
      <c r="A11" s="104" t="s">
        <v>127</v>
      </c>
      <c r="B11" s="108">
        <f>SUM(B12:B16)</f>
        <v>2056165</v>
      </c>
      <c r="C11" s="108">
        <f>SUM(C12:C16)</f>
        <v>2504571</v>
      </c>
    </row>
    <row r="12" spans="1:3" s="63" customFormat="1" ht="32.25" customHeight="1">
      <c r="A12" s="104" t="s">
        <v>1328</v>
      </c>
      <c r="B12" s="90">
        <f>1911089+126800</f>
        <v>2037889</v>
      </c>
      <c r="C12" s="107">
        <f>2322134+42437+80000</f>
        <v>2444571</v>
      </c>
    </row>
    <row r="13" spans="1:3" s="63" customFormat="1" ht="32.25" customHeight="1">
      <c r="A13" s="104" t="s">
        <v>1329</v>
      </c>
      <c r="B13" s="106"/>
      <c r="C13" s="107"/>
    </row>
    <row r="14" spans="1:3" s="63" customFormat="1" ht="32.25" customHeight="1">
      <c r="A14" s="104" t="s">
        <v>1330</v>
      </c>
      <c r="B14" s="90"/>
      <c r="C14" s="107"/>
    </row>
    <row r="15" spans="1:3" s="63" customFormat="1" ht="32.25" customHeight="1">
      <c r="A15" s="104" t="s">
        <v>1331</v>
      </c>
      <c r="B15" s="90">
        <v>8367</v>
      </c>
      <c r="C15" s="107">
        <v>50000</v>
      </c>
    </row>
    <row r="16" spans="1:3" s="63" customFormat="1" ht="32.25" customHeight="1">
      <c r="A16" s="104" t="s">
        <v>1332</v>
      </c>
      <c r="B16" s="106">
        <v>9909</v>
      </c>
      <c r="C16" s="107">
        <v>10000</v>
      </c>
    </row>
    <row r="17" spans="1:3" s="63" customFormat="1" ht="32.25" customHeight="1">
      <c r="A17" s="104" t="s">
        <v>139</v>
      </c>
      <c r="B17" s="90"/>
      <c r="C17" s="90"/>
    </row>
    <row r="18" spans="1:3" s="63" customFormat="1" ht="32.25" customHeight="1">
      <c r="A18" s="104" t="s">
        <v>1333</v>
      </c>
      <c r="B18" s="90"/>
      <c r="C18" s="107"/>
    </row>
    <row r="19" spans="1:3" s="63" customFormat="1" ht="32.25" customHeight="1">
      <c r="A19" s="110" t="s">
        <v>1334</v>
      </c>
      <c r="B19" s="90"/>
      <c r="C19" s="107"/>
    </row>
    <row r="20" spans="1:3" s="63" customFormat="1" ht="28.5" customHeight="1">
      <c r="A20" s="110" t="s">
        <v>145</v>
      </c>
      <c r="B20" s="90">
        <f>SUM(B21:B22)</f>
        <v>29</v>
      </c>
      <c r="C20" s="107"/>
    </row>
    <row r="21" spans="1:3" s="63" customFormat="1" ht="28.5" customHeight="1">
      <c r="A21" s="110" t="s">
        <v>1335</v>
      </c>
      <c r="B21" s="111"/>
      <c r="C21" s="112"/>
    </row>
    <row r="22" spans="1:3" s="63" customFormat="1" ht="36" customHeight="1">
      <c r="A22" s="110" t="s">
        <v>1336</v>
      </c>
      <c r="B22" s="90">
        <v>29</v>
      </c>
      <c r="C22" s="107"/>
    </row>
    <row r="23" spans="1:3" s="63" customFormat="1" ht="28.5" customHeight="1">
      <c r="A23" s="110" t="s">
        <v>151</v>
      </c>
      <c r="B23" s="90"/>
      <c r="C23" s="107"/>
    </row>
    <row r="24" spans="1:3" s="63" customFormat="1" ht="28.5" customHeight="1">
      <c r="A24" s="110" t="s">
        <v>1337</v>
      </c>
      <c r="B24" s="90"/>
      <c r="C24" s="107"/>
    </row>
    <row r="25" spans="1:3" s="63" customFormat="1" ht="28.5" customHeight="1">
      <c r="A25" s="110" t="s">
        <v>153</v>
      </c>
      <c r="B25" s="90">
        <f>SUM(B26:B27)</f>
        <v>743047</v>
      </c>
      <c r="C25" s="90">
        <f>SUM(C26:C27)</f>
        <v>304800</v>
      </c>
    </row>
    <row r="26" spans="1:3" s="63" customFormat="1" ht="28.5" customHeight="1">
      <c r="A26" s="110" t="s">
        <v>1338</v>
      </c>
      <c r="B26" s="109">
        <v>742173</v>
      </c>
      <c r="C26" s="109">
        <v>304800</v>
      </c>
    </row>
    <row r="27" spans="1:3" s="63" customFormat="1" ht="28.5" customHeight="1">
      <c r="A27" s="110" t="s">
        <v>1339</v>
      </c>
      <c r="B27" s="109">
        <v>874</v>
      </c>
      <c r="C27" s="113"/>
    </row>
    <row r="28" spans="1:3" s="63" customFormat="1" ht="34.5" customHeight="1">
      <c r="A28" s="110" t="s">
        <v>156</v>
      </c>
      <c r="B28" s="90"/>
      <c r="C28" s="107"/>
    </row>
    <row r="29" spans="1:3" s="63" customFormat="1" ht="34.5" customHeight="1">
      <c r="A29" s="110" t="s">
        <v>1340</v>
      </c>
      <c r="B29" s="108"/>
      <c r="C29" s="107"/>
    </row>
    <row r="30" spans="1:3" s="98" customFormat="1" ht="28.5" customHeight="1">
      <c r="A30" s="114" t="s">
        <v>161</v>
      </c>
      <c r="B30" s="115">
        <f>B5+B8+B11+B17+B20+B23+B25</f>
        <v>2799686</v>
      </c>
      <c r="C30" s="115">
        <f>C5+C8+C11+C17+C20+C23+C25</f>
        <v>2809371</v>
      </c>
    </row>
  </sheetData>
  <sheetProtection/>
  <mergeCells count="2">
    <mergeCell ref="A2:C2"/>
    <mergeCell ref="B3:C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E14" sqref="E14"/>
    </sheetView>
  </sheetViews>
  <sheetFormatPr defaultColWidth="9.00390625" defaultRowHeight="13.5"/>
  <cols>
    <col min="1" max="1" width="24.00390625" style="69" customWidth="1"/>
    <col min="2" max="3" width="9.75390625" style="69" customWidth="1"/>
    <col min="4" max="4" width="25.00390625" style="69" customWidth="1"/>
    <col min="5" max="6" width="9.75390625" style="69" customWidth="1"/>
    <col min="7" max="16384" width="9.00390625" style="69" customWidth="1"/>
  </cols>
  <sheetData>
    <row r="1" spans="1:2" s="69" customFormat="1" ht="15" customHeight="1">
      <c r="A1" s="71" t="s">
        <v>27</v>
      </c>
      <c r="B1" s="72"/>
    </row>
    <row r="2" spans="1:6" s="69" customFormat="1" ht="24.75" customHeight="1">
      <c r="A2" s="73" t="s">
        <v>28</v>
      </c>
      <c r="B2" s="73"/>
      <c r="C2" s="73"/>
      <c r="D2" s="73"/>
      <c r="E2" s="73"/>
      <c r="F2" s="73"/>
    </row>
    <row r="3" s="70" customFormat="1" ht="24" customHeight="1">
      <c r="F3" s="70" t="s">
        <v>41</v>
      </c>
    </row>
    <row r="4" spans="1:6" s="69" customFormat="1" ht="39" customHeight="1">
      <c r="A4" s="74" t="s">
        <v>1341</v>
      </c>
      <c r="B4" s="74"/>
      <c r="C4" s="74"/>
      <c r="D4" s="75" t="s">
        <v>1342</v>
      </c>
      <c r="E4" s="75"/>
      <c r="F4" s="75"/>
    </row>
    <row r="5" spans="1:6" s="69" customFormat="1" ht="39" customHeight="1">
      <c r="A5" s="74" t="s">
        <v>180</v>
      </c>
      <c r="B5" s="74" t="s">
        <v>113</v>
      </c>
      <c r="C5" s="74" t="s">
        <v>1306</v>
      </c>
      <c r="D5" s="74" t="s">
        <v>180</v>
      </c>
      <c r="E5" s="74" t="s">
        <v>113</v>
      </c>
      <c r="F5" s="74" t="s">
        <v>1306</v>
      </c>
    </row>
    <row r="6" spans="1:6" s="69" customFormat="1" ht="39" customHeight="1">
      <c r="A6" s="76" t="s">
        <v>1343</v>
      </c>
      <c r="B6" s="77">
        <v>2319946</v>
      </c>
      <c r="C6" s="77">
        <v>2574499</v>
      </c>
      <c r="D6" s="76" t="s">
        <v>1344</v>
      </c>
      <c r="E6" s="78">
        <v>2799686</v>
      </c>
      <c r="F6" s="78">
        <v>2809371</v>
      </c>
    </row>
    <row r="7" spans="1:6" s="69" customFormat="1" ht="39" customHeight="1">
      <c r="A7" s="79" t="s">
        <v>1345</v>
      </c>
      <c r="B7" s="80">
        <f aca="true" t="shared" si="0" ref="B7:F7">B8+B11+B12+B13+B14</f>
        <v>1116944</v>
      </c>
      <c r="C7" s="80">
        <f t="shared" si="0"/>
        <v>449852</v>
      </c>
      <c r="D7" s="79" t="s">
        <v>1346</v>
      </c>
      <c r="E7" s="53">
        <f>E8+E11+E12+E13+E14</f>
        <v>636204</v>
      </c>
      <c r="F7" s="53">
        <f t="shared" si="0"/>
        <v>213980</v>
      </c>
    </row>
    <row r="8" spans="1:6" s="69" customFormat="1" ht="39" customHeight="1">
      <c r="A8" s="81" t="s">
        <v>1347</v>
      </c>
      <c r="B8" s="82">
        <f aca="true" t="shared" si="1" ref="B8:F8">SUM(B9:B10)</f>
        <v>5000</v>
      </c>
      <c r="C8" s="82">
        <f t="shared" si="1"/>
        <v>5000</v>
      </c>
      <c r="D8" s="83" t="s">
        <v>1348</v>
      </c>
      <c r="E8" s="82">
        <f>SUM(E9)</f>
        <v>0</v>
      </c>
      <c r="F8" s="82">
        <f>SUM(F9)</f>
        <v>0</v>
      </c>
    </row>
    <row r="9" spans="1:6" s="69" customFormat="1" ht="39" customHeight="1">
      <c r="A9" s="84" t="s">
        <v>1349</v>
      </c>
      <c r="B9" s="82">
        <v>5000</v>
      </c>
      <c r="C9" s="82">
        <v>5000</v>
      </c>
      <c r="D9" s="85" t="s">
        <v>1350</v>
      </c>
      <c r="E9" s="86"/>
      <c r="F9" s="87"/>
    </row>
    <row r="10" spans="1:6" s="69" customFormat="1" ht="39" customHeight="1">
      <c r="A10" s="84" t="s">
        <v>1351</v>
      </c>
      <c r="B10" s="82"/>
      <c r="C10" s="88"/>
      <c r="D10" s="89" t="s">
        <v>1352</v>
      </c>
      <c r="E10" s="90">
        <v>1000</v>
      </c>
      <c r="F10" s="90">
        <v>1000</v>
      </c>
    </row>
    <row r="11" spans="1:6" s="69" customFormat="1" ht="39" customHeight="1">
      <c r="A11" s="79" t="s">
        <v>1353</v>
      </c>
      <c r="B11" s="82">
        <v>1046900</v>
      </c>
      <c r="C11" s="88"/>
      <c r="D11" s="91" t="s">
        <v>1354</v>
      </c>
      <c r="E11" s="86">
        <v>347237</v>
      </c>
      <c r="F11" s="87"/>
    </row>
    <row r="12" spans="1:6" s="69" customFormat="1" ht="39" customHeight="1">
      <c r="A12" s="79" t="s">
        <v>1355</v>
      </c>
      <c r="B12" s="82">
        <v>65044</v>
      </c>
      <c r="C12" s="88">
        <v>97615</v>
      </c>
      <c r="D12" s="91" t="s">
        <v>1356</v>
      </c>
      <c r="E12" s="92">
        <v>191352</v>
      </c>
      <c r="F12" s="92">
        <v>152927</v>
      </c>
    </row>
    <row r="13" spans="1:6" s="69" customFormat="1" ht="39" customHeight="1">
      <c r="A13" s="79" t="s">
        <v>1357</v>
      </c>
      <c r="B13" s="82"/>
      <c r="C13" s="88">
        <v>347237</v>
      </c>
      <c r="D13" s="91" t="s">
        <v>1358</v>
      </c>
      <c r="E13" s="93">
        <v>97615</v>
      </c>
      <c r="F13" s="93">
        <v>61053</v>
      </c>
    </row>
    <row r="14" spans="1:6" s="69" customFormat="1" ht="39" customHeight="1">
      <c r="A14" s="79" t="s">
        <v>1359</v>
      </c>
      <c r="B14" s="82"/>
      <c r="C14" s="88"/>
      <c r="D14" s="94"/>
      <c r="E14" s="94"/>
      <c r="F14" s="94"/>
    </row>
    <row r="15" spans="1:6" s="69" customFormat="1" ht="39" customHeight="1">
      <c r="A15" s="81"/>
      <c r="B15" s="80"/>
      <c r="C15" s="80"/>
      <c r="D15" s="95" t="s">
        <v>177</v>
      </c>
      <c r="E15" s="96"/>
      <c r="F15" s="94"/>
    </row>
    <row r="16" spans="1:6" s="69" customFormat="1" ht="39" customHeight="1">
      <c r="A16" s="46" t="s">
        <v>178</v>
      </c>
      <c r="B16" s="97">
        <f aca="true" t="shared" si="2" ref="B16:F16">B6+B7</f>
        <v>3436890</v>
      </c>
      <c r="C16" s="97">
        <f t="shared" si="2"/>
        <v>3024351</v>
      </c>
      <c r="D16" s="46" t="s">
        <v>179</v>
      </c>
      <c r="E16" s="46">
        <f>E6+E7</f>
        <v>3435890</v>
      </c>
      <c r="F16" s="46">
        <f t="shared" si="2"/>
        <v>3023351</v>
      </c>
    </row>
  </sheetData>
  <sheetProtection/>
  <mergeCells count="3">
    <mergeCell ref="A2:F2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G22" sqref="G22"/>
    </sheetView>
  </sheetViews>
  <sheetFormatPr defaultColWidth="9.00390625" defaultRowHeight="13.5"/>
  <cols>
    <col min="1" max="3" width="29.125" style="59" customWidth="1"/>
    <col min="4" max="16384" width="9.00390625" style="59" customWidth="1"/>
  </cols>
  <sheetData>
    <row r="1" spans="1:3" s="58" customFormat="1" ht="15" customHeight="1">
      <c r="A1" s="60" t="s">
        <v>29</v>
      </c>
      <c r="B1" s="61"/>
      <c r="C1" s="61"/>
    </row>
    <row r="2" spans="1:3" s="59" customFormat="1" ht="24.75" customHeight="1">
      <c r="A2" s="62" t="s">
        <v>30</v>
      </c>
      <c r="B2" s="62"/>
      <c r="C2" s="62"/>
    </row>
    <row r="3" spans="1:3" s="59" customFormat="1" ht="24" customHeight="1">
      <c r="A3" s="63"/>
      <c r="B3" s="63"/>
      <c r="C3" s="64" t="s">
        <v>1302</v>
      </c>
    </row>
    <row r="4" spans="1:3" s="59" customFormat="1" ht="54.75" customHeight="1">
      <c r="A4" s="65" t="s">
        <v>180</v>
      </c>
      <c r="B4" s="65" t="s">
        <v>1303</v>
      </c>
      <c r="C4" s="65" t="s">
        <v>1304</v>
      </c>
    </row>
    <row r="5" spans="1:3" s="59" customFormat="1" ht="54.75" customHeight="1">
      <c r="A5" s="66" t="s">
        <v>1305</v>
      </c>
      <c r="B5" s="67">
        <v>384.58</v>
      </c>
      <c r="C5" s="67">
        <v>384.58</v>
      </c>
    </row>
    <row r="6" spans="1:3" ht="14.25">
      <c r="A6" s="68"/>
      <c r="B6" s="68"/>
      <c r="C6" s="68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zoomScaleSheetLayoutView="100" workbookViewId="0" topLeftCell="A1">
      <selection activeCell="G22" sqref="G22"/>
    </sheetView>
  </sheetViews>
  <sheetFormatPr defaultColWidth="9.00390625" defaultRowHeight="13.5"/>
  <cols>
    <col min="1" max="1" width="17.50390625" style="33" customWidth="1"/>
    <col min="2" max="13" width="10.625" style="33" customWidth="1"/>
    <col min="14" max="16384" width="9.00390625" style="33" customWidth="1"/>
  </cols>
  <sheetData>
    <row r="1" s="33" customFormat="1" ht="15" customHeight="1">
      <c r="A1" s="35" t="s">
        <v>31</v>
      </c>
    </row>
    <row r="2" spans="1:13" s="33" customFormat="1" ht="24.75" customHeight="1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0:13" s="33" customFormat="1" ht="24" customHeight="1">
      <c r="J3" s="54"/>
      <c r="K3" s="54"/>
      <c r="L3" s="55" t="s">
        <v>41</v>
      </c>
      <c r="M3" s="55"/>
    </row>
    <row r="4" spans="1:13" s="33" customFormat="1" ht="21.75" customHeight="1">
      <c r="A4" s="48" t="s">
        <v>180</v>
      </c>
      <c r="B4" s="48" t="s">
        <v>1360</v>
      </c>
      <c r="C4" s="49" t="s">
        <v>1361</v>
      </c>
      <c r="D4" s="49"/>
      <c r="E4" s="49"/>
      <c r="F4" s="49"/>
      <c r="G4" s="49"/>
      <c r="H4" s="49"/>
      <c r="I4" s="49"/>
      <c r="J4" s="49"/>
      <c r="K4" s="49"/>
      <c r="L4" s="56" t="s">
        <v>1362</v>
      </c>
      <c r="M4" s="56" t="s">
        <v>1363</v>
      </c>
    </row>
    <row r="5" spans="1:13" s="33" customFormat="1" ht="21.75" customHeight="1">
      <c r="A5" s="50"/>
      <c r="B5" s="50"/>
      <c r="C5" s="46" t="s">
        <v>1364</v>
      </c>
      <c r="D5" s="46" t="s">
        <v>188</v>
      </c>
      <c r="E5" s="46" t="s">
        <v>189</v>
      </c>
      <c r="F5" s="46" t="s">
        <v>190</v>
      </c>
      <c r="G5" s="49"/>
      <c r="H5" s="49"/>
      <c r="I5" s="46" t="s">
        <v>191</v>
      </c>
      <c r="J5" s="46" t="s">
        <v>192</v>
      </c>
      <c r="K5" s="46" t="s">
        <v>193</v>
      </c>
      <c r="L5" s="56"/>
      <c r="M5" s="57"/>
    </row>
    <row r="6" spans="1:13" s="33" customFormat="1" ht="35.25" customHeight="1">
      <c r="A6" s="51"/>
      <c r="B6" s="51"/>
      <c r="C6" s="49"/>
      <c r="D6" s="49"/>
      <c r="E6" s="49"/>
      <c r="F6" s="46" t="s">
        <v>202</v>
      </c>
      <c r="G6" s="46" t="s">
        <v>203</v>
      </c>
      <c r="H6" s="46" t="s">
        <v>204</v>
      </c>
      <c r="I6" s="49"/>
      <c r="J6" s="49"/>
      <c r="K6" s="49"/>
      <c r="L6" s="56"/>
      <c r="M6" s="57"/>
    </row>
    <row r="7" spans="1:13" s="33" customFormat="1" ht="34.5" customHeight="1">
      <c r="A7" s="52" t="s">
        <v>205</v>
      </c>
      <c r="B7" s="53">
        <v>19775</v>
      </c>
      <c r="C7" s="53">
        <f>SUM(D7+E7+F7+J7+K7+I7)</f>
        <v>49780</v>
      </c>
      <c r="D7" s="53">
        <v>26996</v>
      </c>
      <c r="E7" s="53">
        <v>200</v>
      </c>
      <c r="F7" s="53">
        <f>SUM(G7:H7)</f>
        <v>22084</v>
      </c>
      <c r="G7" s="53">
        <v>1199</v>
      </c>
      <c r="H7" s="53">
        <v>20885</v>
      </c>
      <c r="I7" s="53"/>
      <c r="J7" s="53"/>
      <c r="K7" s="53">
        <v>500</v>
      </c>
      <c r="L7" s="53">
        <v>-3480</v>
      </c>
      <c r="M7" s="53">
        <v>16295</v>
      </c>
    </row>
    <row r="8" spans="1:13" s="33" customFormat="1" ht="34.5" customHeight="1">
      <c r="A8" s="52" t="s">
        <v>206</v>
      </c>
      <c r="B8" s="53">
        <v>12517</v>
      </c>
      <c r="C8" s="53">
        <f>D8+E8+F8+J8+K8</f>
        <v>11375</v>
      </c>
      <c r="D8" s="53">
        <v>11340</v>
      </c>
      <c r="E8" s="53">
        <v>24</v>
      </c>
      <c r="F8" s="53"/>
      <c r="G8" s="53"/>
      <c r="H8" s="53"/>
      <c r="I8" s="53"/>
      <c r="J8" s="53">
        <v>3</v>
      </c>
      <c r="K8" s="53">
        <v>8</v>
      </c>
      <c r="L8" s="53">
        <v>357</v>
      </c>
      <c r="M8" s="53">
        <v>12874</v>
      </c>
    </row>
    <row r="9" spans="1:13" s="33" customFormat="1" ht="34.5" customHeight="1">
      <c r="A9" s="52" t="s">
        <v>207</v>
      </c>
      <c r="B9" s="53">
        <v>6851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>
        <v>6851</v>
      </c>
    </row>
    <row r="10" spans="1:13" s="33" customFormat="1" ht="34.5" customHeight="1">
      <c r="A10" s="52" t="s">
        <v>208</v>
      </c>
      <c r="B10" s="53">
        <v>90844</v>
      </c>
      <c r="C10" s="53">
        <f>SUM(D10+E10+F10+J10+K10)</f>
        <v>49147</v>
      </c>
      <c r="D10" s="53">
        <v>8294</v>
      </c>
      <c r="E10" s="53">
        <v>334</v>
      </c>
      <c r="F10" s="53">
        <f>SUM(G10:H10)</f>
        <v>40389</v>
      </c>
      <c r="G10" s="53">
        <v>14920</v>
      </c>
      <c r="H10" s="53">
        <v>25469</v>
      </c>
      <c r="I10" s="53"/>
      <c r="J10" s="53">
        <v>50</v>
      </c>
      <c r="K10" s="53">
        <v>80</v>
      </c>
      <c r="L10" s="53">
        <v>9396</v>
      </c>
      <c r="M10" s="53">
        <v>100240</v>
      </c>
    </row>
    <row r="11" spans="1:13" s="34" customFormat="1" ht="34.5" customHeight="1">
      <c r="A11" s="46" t="s">
        <v>209</v>
      </c>
      <c r="B11" s="46">
        <f aca="true" t="shared" si="0" ref="B11:T11">SUM(B7:B10)</f>
        <v>129987</v>
      </c>
      <c r="C11" s="46">
        <f t="shared" si="0"/>
        <v>110302</v>
      </c>
      <c r="D11" s="46">
        <f t="shared" si="0"/>
        <v>46630</v>
      </c>
      <c r="E11" s="46">
        <f t="shared" si="0"/>
        <v>558</v>
      </c>
      <c r="F11" s="46">
        <f t="shared" si="0"/>
        <v>62473</v>
      </c>
      <c r="G11" s="46">
        <f t="shared" si="0"/>
        <v>16119</v>
      </c>
      <c r="H11" s="46">
        <f t="shared" si="0"/>
        <v>46354</v>
      </c>
      <c r="I11" s="46"/>
      <c r="J11" s="46">
        <f t="shared" si="0"/>
        <v>53</v>
      </c>
      <c r="K11" s="46">
        <f t="shared" si="0"/>
        <v>588</v>
      </c>
      <c r="L11" s="46">
        <f t="shared" si="0"/>
        <v>6273</v>
      </c>
      <c r="M11" s="46">
        <f t="shared" si="0"/>
        <v>136260</v>
      </c>
    </row>
  </sheetData>
  <sheetProtection/>
  <mergeCells count="15">
    <mergeCell ref="A2:M2"/>
    <mergeCell ref="J3:K3"/>
    <mergeCell ref="L3:M3"/>
    <mergeCell ref="C4:K4"/>
    <mergeCell ref="F5:H5"/>
    <mergeCell ref="A4:A6"/>
    <mergeCell ref="B4:B6"/>
    <mergeCell ref="C5:C6"/>
    <mergeCell ref="D5:D6"/>
    <mergeCell ref="E5:E6"/>
    <mergeCell ref="I5:I6"/>
    <mergeCell ref="J5:J6"/>
    <mergeCell ref="K5:K6"/>
    <mergeCell ref="L4:L6"/>
    <mergeCell ref="M4:M6"/>
  </mergeCells>
  <printOptions/>
  <pageMargins left="0.63" right="0.59" top="1" bottom="1" header="0.5" footer="0.5"/>
  <pageSetup horizontalDpi="600" verticalDpi="600" orientation="landscape" paperSize="9" scale="9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G22" sqref="G22"/>
    </sheetView>
  </sheetViews>
  <sheetFormatPr defaultColWidth="9.00390625" defaultRowHeight="13.5"/>
  <cols>
    <col min="1" max="1" width="21.25390625" style="33" customWidth="1"/>
    <col min="2" max="8" width="15.625" style="33" customWidth="1"/>
    <col min="9" max="16384" width="9.00390625" style="33" customWidth="1"/>
  </cols>
  <sheetData>
    <row r="1" s="33" customFormat="1" ht="15" customHeight="1">
      <c r="A1" s="35" t="s">
        <v>33</v>
      </c>
    </row>
    <row r="2" spans="1:8" s="33" customFormat="1" ht="24.75" customHeight="1">
      <c r="A2" s="36" t="s">
        <v>34</v>
      </c>
      <c r="B2" s="36"/>
      <c r="C2" s="36"/>
      <c r="D2" s="36"/>
      <c r="E2" s="36"/>
      <c r="F2" s="36"/>
      <c r="G2" s="36"/>
      <c r="H2" s="36"/>
    </row>
    <row r="3" s="33" customFormat="1" ht="24" customHeight="1">
      <c r="H3" s="37" t="s">
        <v>41</v>
      </c>
    </row>
    <row r="4" spans="1:8" s="33" customFormat="1" ht="21.75" customHeight="1">
      <c r="A4" s="38" t="s">
        <v>180</v>
      </c>
      <c r="B4" s="39" t="s">
        <v>1365</v>
      </c>
      <c r="C4" s="39"/>
      <c r="D4" s="39"/>
      <c r="E4" s="39"/>
      <c r="F4" s="39"/>
      <c r="G4" s="39"/>
      <c r="H4" s="39"/>
    </row>
    <row r="5" spans="1:8" s="33" customFormat="1" ht="21.75" customHeight="1">
      <c r="A5" s="40"/>
      <c r="B5" s="39" t="s">
        <v>179</v>
      </c>
      <c r="C5" s="39" t="s">
        <v>1366</v>
      </c>
      <c r="D5" s="41" t="s">
        <v>1367</v>
      </c>
      <c r="E5" s="41" t="s">
        <v>1368</v>
      </c>
      <c r="F5" s="39" t="s">
        <v>199</v>
      </c>
      <c r="G5" s="39" t="s">
        <v>200</v>
      </c>
      <c r="H5" s="39" t="s">
        <v>1369</v>
      </c>
    </row>
    <row r="6" spans="1:8" s="33" customFormat="1" ht="35.25" customHeight="1">
      <c r="A6" s="42"/>
      <c r="B6" s="39"/>
      <c r="C6" s="39"/>
      <c r="D6" s="43"/>
      <c r="E6" s="43"/>
      <c r="F6" s="39"/>
      <c r="G6" s="39"/>
      <c r="H6" s="39"/>
    </row>
    <row r="7" spans="1:8" s="33" customFormat="1" ht="34.5" customHeight="1">
      <c r="A7" s="44" t="s">
        <v>205</v>
      </c>
      <c r="B7" s="45">
        <f>SUM(C7:H7)</f>
        <v>53260</v>
      </c>
      <c r="C7" s="45">
        <v>49770</v>
      </c>
      <c r="D7" s="45"/>
      <c r="E7" s="45"/>
      <c r="F7" s="45">
        <v>3480</v>
      </c>
      <c r="G7" s="45">
        <v>10</v>
      </c>
      <c r="H7" s="45"/>
    </row>
    <row r="8" spans="1:8" s="33" customFormat="1" ht="34.5" customHeight="1">
      <c r="A8" s="44" t="s">
        <v>206</v>
      </c>
      <c r="B8" s="45">
        <f aca="true" t="shared" si="0" ref="B7:B10">SUM(C8:H8)</f>
        <v>11018</v>
      </c>
      <c r="C8" s="45">
        <v>6807</v>
      </c>
      <c r="D8" s="45">
        <v>388</v>
      </c>
      <c r="E8" s="45">
        <v>2562</v>
      </c>
      <c r="F8" s="45">
        <v>221</v>
      </c>
      <c r="G8" s="45">
        <v>5</v>
      </c>
      <c r="H8" s="45">
        <v>1035</v>
      </c>
    </row>
    <row r="9" spans="1:8" s="33" customFormat="1" ht="34.5" customHeight="1">
      <c r="A9" s="44" t="s">
        <v>207</v>
      </c>
      <c r="B9" s="45"/>
      <c r="C9" s="45"/>
      <c r="D9" s="45"/>
      <c r="E9" s="45"/>
      <c r="F9" s="45"/>
      <c r="G9" s="45"/>
      <c r="H9" s="45"/>
    </row>
    <row r="10" spans="1:8" s="33" customFormat="1" ht="34.5" customHeight="1">
      <c r="A10" s="44" t="s">
        <v>208</v>
      </c>
      <c r="B10" s="45">
        <f t="shared" si="0"/>
        <v>39751</v>
      </c>
      <c r="C10" s="45">
        <v>39541</v>
      </c>
      <c r="D10" s="45"/>
      <c r="E10" s="45"/>
      <c r="F10" s="45"/>
      <c r="G10" s="45">
        <v>210</v>
      </c>
      <c r="H10" s="45"/>
    </row>
    <row r="11" spans="1:8" s="34" customFormat="1" ht="34.5" customHeight="1">
      <c r="A11" s="46" t="s">
        <v>209</v>
      </c>
      <c r="B11" s="46">
        <f aca="true" t="shared" si="1" ref="B11:J11">SUM(B7:B10)</f>
        <v>104029</v>
      </c>
      <c r="C11" s="46">
        <f t="shared" si="1"/>
        <v>96118</v>
      </c>
      <c r="D11" s="46">
        <f t="shared" si="1"/>
        <v>388</v>
      </c>
      <c r="E11" s="46">
        <f t="shared" si="1"/>
        <v>2562</v>
      </c>
      <c r="F11" s="46">
        <f t="shared" si="1"/>
        <v>3701</v>
      </c>
      <c r="G11" s="46">
        <f t="shared" si="1"/>
        <v>225</v>
      </c>
      <c r="H11" s="46">
        <f t="shared" si="1"/>
        <v>1035</v>
      </c>
    </row>
  </sheetData>
  <sheetProtection/>
  <mergeCells count="10">
    <mergeCell ref="A2:H2"/>
    <mergeCell ref="B4:H4"/>
    <mergeCell ref="A4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">
      <selection activeCell="G22" sqref="G22"/>
    </sheetView>
  </sheetViews>
  <sheetFormatPr defaultColWidth="9.00390625" defaultRowHeight="13.5"/>
  <cols>
    <col min="1" max="1" width="54.75390625" style="11" customWidth="1"/>
    <col min="2" max="2" width="32.25390625" style="15" customWidth="1"/>
    <col min="3" max="3" width="9.00390625" style="14" customWidth="1"/>
    <col min="4" max="16384" width="9.00390625" style="11" customWidth="1"/>
  </cols>
  <sheetData>
    <row r="1" spans="1:3" s="11" customFormat="1" ht="15" customHeight="1">
      <c r="A1" s="24" t="s">
        <v>35</v>
      </c>
      <c r="B1" s="15"/>
      <c r="C1" s="14"/>
    </row>
    <row r="2" spans="1:3" s="11" customFormat="1" ht="25.5">
      <c r="A2" s="25" t="s">
        <v>36</v>
      </c>
      <c r="B2" s="26"/>
      <c r="C2" s="14"/>
    </row>
    <row r="3" spans="1:3" s="11" customFormat="1" ht="24" customHeight="1">
      <c r="A3" s="27" t="s">
        <v>41</v>
      </c>
      <c r="B3" s="17"/>
      <c r="C3" s="14"/>
    </row>
    <row r="4" spans="1:3" s="12" customFormat="1" ht="34.5" customHeight="1">
      <c r="A4" s="28" t="s">
        <v>212</v>
      </c>
      <c r="B4" s="29" t="s">
        <v>1279</v>
      </c>
      <c r="C4" s="19"/>
    </row>
    <row r="5" spans="1:3" s="11" customFormat="1" ht="34.5" customHeight="1">
      <c r="A5" s="30" t="s">
        <v>215</v>
      </c>
      <c r="B5" s="31"/>
      <c r="C5" s="14"/>
    </row>
    <row r="6" spans="1:3" s="11" customFormat="1" ht="34.5" customHeight="1">
      <c r="A6" s="30" t="s">
        <v>217</v>
      </c>
      <c r="B6" s="31">
        <v>1000</v>
      </c>
      <c r="C6" s="14"/>
    </row>
    <row r="7" spans="1:3" s="11" customFormat="1" ht="34.5" customHeight="1">
      <c r="A7" s="30" t="s">
        <v>219</v>
      </c>
      <c r="B7" s="31"/>
      <c r="C7" s="14"/>
    </row>
    <row r="8" spans="1:3" s="11" customFormat="1" ht="34.5" customHeight="1">
      <c r="A8" s="30" t="s">
        <v>221</v>
      </c>
      <c r="B8" s="31"/>
      <c r="C8" s="14"/>
    </row>
    <row r="9" spans="1:3" s="11" customFormat="1" ht="34.5" customHeight="1">
      <c r="A9" s="30" t="s">
        <v>223</v>
      </c>
      <c r="B9" s="31"/>
      <c r="C9" s="14"/>
    </row>
    <row r="10" spans="1:3" s="11" customFormat="1" ht="34.5" customHeight="1">
      <c r="A10" s="30"/>
      <c r="B10" s="31"/>
      <c r="C10" s="14"/>
    </row>
    <row r="11" spans="1:3" s="11" customFormat="1" ht="34.5" customHeight="1">
      <c r="A11" s="30"/>
      <c r="B11" s="31"/>
      <c r="C11" s="14"/>
    </row>
    <row r="12" spans="1:3" s="11" customFormat="1" ht="34.5" customHeight="1">
      <c r="A12" s="30"/>
      <c r="B12" s="31"/>
      <c r="C12" s="14"/>
    </row>
    <row r="13" spans="1:3" s="11" customFormat="1" ht="34.5" customHeight="1">
      <c r="A13" s="30"/>
      <c r="B13" s="31"/>
      <c r="C13" s="14"/>
    </row>
    <row r="14" spans="1:3" s="12" customFormat="1" ht="34.5" customHeight="1">
      <c r="A14" s="32" t="s">
        <v>228</v>
      </c>
      <c r="B14" s="29">
        <f>SUM(B2:B12)</f>
        <v>1000</v>
      </c>
      <c r="C14" s="19"/>
    </row>
    <row r="15" spans="1:3" s="11" customFormat="1" ht="34.5" customHeight="1">
      <c r="A15" s="30" t="s">
        <v>231</v>
      </c>
      <c r="B15" s="31">
        <v>62.73</v>
      </c>
      <c r="C15" s="14"/>
    </row>
    <row r="16" spans="1:3" s="11" customFormat="1" ht="34.5" customHeight="1">
      <c r="A16" s="30"/>
      <c r="B16" s="31"/>
      <c r="C16" s="14"/>
    </row>
    <row r="17" spans="1:3" s="11" customFormat="1" ht="34.5" customHeight="1">
      <c r="A17" s="30"/>
      <c r="B17" s="31"/>
      <c r="C17" s="14"/>
    </row>
    <row r="18" spans="1:3" s="11" customFormat="1" ht="34.5" customHeight="1">
      <c r="A18" s="30"/>
      <c r="B18" s="31"/>
      <c r="C18" s="14"/>
    </row>
    <row r="19" spans="1:3" s="11" customFormat="1" ht="34.5" customHeight="1">
      <c r="A19" s="30"/>
      <c r="B19" s="31"/>
      <c r="C19" s="14"/>
    </row>
    <row r="20" spans="1:3" s="13" customFormat="1" ht="34.5" customHeight="1">
      <c r="A20" s="28" t="s">
        <v>160</v>
      </c>
      <c r="B20" s="29">
        <f>SUM(B14:B19)</f>
        <v>1062.73</v>
      </c>
      <c r="C20" s="23"/>
    </row>
  </sheetData>
  <sheetProtection/>
  <mergeCells count="2"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105"/>
  <sheetViews>
    <sheetView view="pageBreakPreview" zoomScaleSheetLayoutView="100" workbookViewId="0" topLeftCell="A25">
      <selection activeCell="A39" sqref="A39:IV39"/>
    </sheetView>
  </sheetViews>
  <sheetFormatPr defaultColWidth="9.00390625" defaultRowHeight="13.5"/>
  <cols>
    <col min="1" max="1" width="31.75390625" style="244" customWidth="1"/>
    <col min="2" max="2" width="9.50390625" style="332" customWidth="1"/>
    <col min="3" max="4" width="11.875" style="332" customWidth="1"/>
    <col min="5" max="5" width="11.875" style="333" customWidth="1"/>
    <col min="6" max="6" width="10.50390625" style="332" customWidth="1"/>
    <col min="7" max="7" width="10.50390625" style="334" customWidth="1"/>
    <col min="8" max="9" width="9.00390625" style="335" customWidth="1"/>
    <col min="10" max="10" width="7.125" style="335" customWidth="1"/>
    <col min="11" max="11" width="9.00390625" style="335" hidden="1" customWidth="1"/>
    <col min="12" max="240" width="9.00390625" style="335" customWidth="1"/>
  </cols>
  <sheetData>
    <row r="1" spans="1:240" s="125" customFormat="1" ht="15" customHeight="1">
      <c r="A1" s="336" t="s">
        <v>1</v>
      </c>
      <c r="B1" s="332"/>
      <c r="C1" s="332"/>
      <c r="D1" s="332"/>
      <c r="E1" s="333"/>
      <c r="F1" s="332"/>
      <c r="G1" s="334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335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335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335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O1" s="335"/>
      <c r="FP1" s="335"/>
      <c r="FQ1" s="335"/>
      <c r="FR1" s="335"/>
      <c r="FS1" s="335"/>
      <c r="FT1" s="335"/>
      <c r="FU1" s="335"/>
      <c r="FV1" s="335"/>
      <c r="FW1" s="335"/>
      <c r="FX1" s="335"/>
      <c r="FY1" s="335"/>
      <c r="FZ1" s="335"/>
      <c r="GA1" s="335"/>
      <c r="GB1" s="335"/>
      <c r="GC1" s="335"/>
      <c r="GD1" s="335"/>
      <c r="GE1" s="335"/>
      <c r="GF1" s="335"/>
      <c r="GG1" s="335"/>
      <c r="GH1" s="335"/>
      <c r="GI1" s="335"/>
      <c r="GJ1" s="335"/>
      <c r="GK1" s="335"/>
      <c r="GL1" s="335"/>
      <c r="GM1" s="335"/>
      <c r="GN1" s="335"/>
      <c r="GO1" s="335"/>
      <c r="GP1" s="335"/>
      <c r="GQ1" s="335"/>
      <c r="GR1" s="335"/>
      <c r="GS1" s="335"/>
      <c r="GT1" s="335"/>
      <c r="GU1" s="335"/>
      <c r="GV1" s="335"/>
      <c r="GW1" s="335"/>
      <c r="GX1" s="335"/>
      <c r="GY1" s="335"/>
      <c r="GZ1" s="335"/>
      <c r="HA1" s="335"/>
      <c r="HB1" s="335"/>
      <c r="HC1" s="335"/>
      <c r="HD1" s="335"/>
      <c r="HE1" s="335"/>
      <c r="HF1" s="335"/>
      <c r="HG1" s="335"/>
      <c r="HH1" s="335"/>
      <c r="HI1" s="335"/>
      <c r="HJ1" s="335"/>
      <c r="HK1" s="335"/>
      <c r="HL1" s="335"/>
      <c r="HM1" s="335"/>
      <c r="HN1" s="335"/>
      <c r="HO1" s="335"/>
      <c r="HP1" s="335"/>
      <c r="HQ1" s="335"/>
      <c r="HR1" s="335"/>
      <c r="HS1" s="335"/>
      <c r="HT1" s="335"/>
      <c r="HU1" s="335"/>
      <c r="HV1" s="335"/>
      <c r="HW1" s="335"/>
      <c r="HX1" s="335"/>
      <c r="HY1" s="335"/>
      <c r="HZ1" s="335"/>
      <c r="IA1" s="335"/>
      <c r="IB1" s="335"/>
      <c r="IC1" s="335"/>
      <c r="ID1" s="335"/>
      <c r="IE1" s="335"/>
      <c r="IF1" s="335"/>
    </row>
    <row r="2" spans="1:7" ht="24.75" customHeight="1">
      <c r="A2" s="241" t="s">
        <v>2</v>
      </c>
      <c r="B2" s="337"/>
      <c r="C2" s="337"/>
      <c r="D2" s="337"/>
      <c r="E2" s="338"/>
      <c r="F2" s="337"/>
      <c r="G2" s="337"/>
    </row>
    <row r="3" spans="4:7" ht="21" customHeight="1">
      <c r="D3" s="339"/>
      <c r="E3" s="340"/>
      <c r="F3" s="339"/>
      <c r="G3" s="341" t="s">
        <v>41</v>
      </c>
    </row>
    <row r="4" spans="1:13" ht="21" customHeight="1">
      <c r="A4" s="262" t="s">
        <v>42</v>
      </c>
      <c r="B4" s="342" t="s">
        <v>43</v>
      </c>
      <c r="C4" s="343" t="s">
        <v>44</v>
      </c>
      <c r="D4" s="344"/>
      <c r="E4" s="345"/>
      <c r="F4" s="346" t="s">
        <v>45</v>
      </c>
      <c r="G4" s="346"/>
      <c r="M4"/>
    </row>
    <row r="5" spans="1:13" s="239" customFormat="1" ht="21" customHeight="1">
      <c r="A5" s="262"/>
      <c r="B5" s="342"/>
      <c r="C5" s="342" t="s">
        <v>46</v>
      </c>
      <c r="D5" s="342" t="s">
        <v>47</v>
      </c>
      <c r="E5" s="268" t="s">
        <v>48</v>
      </c>
      <c r="F5" s="342" t="s">
        <v>49</v>
      </c>
      <c r="G5" s="347" t="s">
        <v>50</v>
      </c>
      <c r="M5"/>
    </row>
    <row r="6" spans="1:13" s="331" customFormat="1" ht="21" customHeight="1">
      <c r="A6" s="255" t="s">
        <v>51</v>
      </c>
      <c r="B6" s="348">
        <f>B7+B23</f>
        <v>1258431</v>
      </c>
      <c r="C6" s="348">
        <f>C7+C23</f>
        <v>1334244</v>
      </c>
      <c r="D6" s="348">
        <f>D7+D23</f>
        <v>1345925</v>
      </c>
      <c r="E6" s="348">
        <f>E7+E23</f>
        <v>1325724</v>
      </c>
      <c r="F6" s="348">
        <f>E6-B6</f>
        <v>67293</v>
      </c>
      <c r="G6" s="349">
        <f aca="true" t="shared" si="0" ref="G6:G18">F6/B6*100</f>
        <v>5.347373038331065</v>
      </c>
      <c r="M6"/>
    </row>
    <row r="7" spans="1:13" ht="21" customHeight="1">
      <c r="A7" s="272" t="s">
        <v>52</v>
      </c>
      <c r="B7" s="348">
        <f>SUM(B8:B22)</f>
        <v>1002653</v>
      </c>
      <c r="C7" s="348">
        <f>SUM(C8:C22)</f>
        <v>1063219</v>
      </c>
      <c r="D7" s="348">
        <f>SUM(D8:D22)</f>
        <v>1064900</v>
      </c>
      <c r="E7" s="348">
        <f>SUM(E8:E22)</f>
        <v>1031311</v>
      </c>
      <c r="F7" s="348">
        <f aca="true" t="shared" si="1" ref="F6:F22">E7-B7</f>
        <v>28658</v>
      </c>
      <c r="G7" s="349">
        <f t="shared" si="0"/>
        <v>2.858217149901312</v>
      </c>
      <c r="M7"/>
    </row>
    <row r="8" spans="1:13" ht="21" customHeight="1">
      <c r="A8" s="267" t="s">
        <v>53</v>
      </c>
      <c r="B8" s="303">
        <v>372782</v>
      </c>
      <c r="C8" s="350">
        <v>393557</v>
      </c>
      <c r="D8" s="303">
        <v>400224</v>
      </c>
      <c r="E8" s="303">
        <v>409070</v>
      </c>
      <c r="F8" s="351">
        <f t="shared" si="1"/>
        <v>36288</v>
      </c>
      <c r="G8" s="352">
        <f t="shared" si="0"/>
        <v>9.734375586804084</v>
      </c>
      <c r="M8"/>
    </row>
    <row r="9" spans="1:13" ht="21" customHeight="1">
      <c r="A9" s="267" t="s">
        <v>54</v>
      </c>
      <c r="B9" s="303">
        <v>46</v>
      </c>
      <c r="C9" s="350"/>
      <c r="D9" s="303"/>
      <c r="E9" s="350">
        <v>51</v>
      </c>
      <c r="F9" s="351">
        <f t="shared" si="1"/>
        <v>5</v>
      </c>
      <c r="G9" s="352">
        <f t="shared" si="0"/>
        <v>10.869565217391305</v>
      </c>
      <c r="M9"/>
    </row>
    <row r="10" spans="1:13" ht="21" customHeight="1">
      <c r="A10" s="353" t="s">
        <v>55</v>
      </c>
      <c r="B10" s="303">
        <v>82760</v>
      </c>
      <c r="C10" s="350">
        <v>88716</v>
      </c>
      <c r="D10" s="303">
        <v>101702</v>
      </c>
      <c r="E10" s="303">
        <v>87452</v>
      </c>
      <c r="F10" s="351">
        <f t="shared" si="1"/>
        <v>4692</v>
      </c>
      <c r="G10" s="352">
        <f t="shared" si="0"/>
        <v>5.669405509908168</v>
      </c>
      <c r="M10"/>
    </row>
    <row r="11" spans="1:13" ht="21" customHeight="1">
      <c r="A11" s="267" t="s">
        <v>56</v>
      </c>
      <c r="B11" s="303">
        <v>26265</v>
      </c>
      <c r="C11" s="350">
        <v>28160</v>
      </c>
      <c r="D11" s="303">
        <v>35125</v>
      </c>
      <c r="E11" s="303">
        <v>34677</v>
      </c>
      <c r="F11" s="351">
        <f t="shared" si="1"/>
        <v>8412</v>
      </c>
      <c r="G11" s="352">
        <f t="shared" si="0"/>
        <v>32.027412906910335</v>
      </c>
      <c r="M11"/>
    </row>
    <row r="12" spans="1:13" ht="21" customHeight="1">
      <c r="A12" s="353" t="s">
        <v>57</v>
      </c>
      <c r="B12" s="303">
        <v>547</v>
      </c>
      <c r="C12" s="350">
        <v>580</v>
      </c>
      <c r="D12" s="303">
        <v>73</v>
      </c>
      <c r="E12" s="303">
        <v>92</v>
      </c>
      <c r="F12" s="351">
        <f t="shared" si="1"/>
        <v>-455</v>
      </c>
      <c r="G12" s="352">
        <f t="shared" si="0"/>
        <v>-83.18098720292505</v>
      </c>
      <c r="M12"/>
    </row>
    <row r="13" spans="1:13" ht="21" customHeight="1">
      <c r="A13" s="267" t="s">
        <v>58</v>
      </c>
      <c r="B13" s="303">
        <v>44664</v>
      </c>
      <c r="C13" s="350">
        <v>47346</v>
      </c>
      <c r="D13" s="303">
        <v>46344</v>
      </c>
      <c r="E13" s="303">
        <v>46450</v>
      </c>
      <c r="F13" s="351">
        <f t="shared" si="1"/>
        <v>1786</v>
      </c>
      <c r="G13" s="352">
        <f t="shared" si="0"/>
        <v>3.998746193802615</v>
      </c>
      <c r="M13"/>
    </row>
    <row r="14" spans="1:13" ht="21" customHeight="1">
      <c r="A14" s="267" t="s">
        <v>59</v>
      </c>
      <c r="B14" s="303">
        <v>49239</v>
      </c>
      <c r="C14" s="350">
        <v>52959</v>
      </c>
      <c r="D14" s="303">
        <v>51111</v>
      </c>
      <c r="E14" s="303">
        <v>62415</v>
      </c>
      <c r="F14" s="351">
        <f t="shared" si="1"/>
        <v>13176</v>
      </c>
      <c r="G14" s="352">
        <f t="shared" si="0"/>
        <v>26.75927618351307</v>
      </c>
      <c r="M14"/>
    </row>
    <row r="15" spans="1:13" ht="21" customHeight="1">
      <c r="A15" s="267" t="s">
        <v>60</v>
      </c>
      <c r="B15" s="303">
        <v>21005</v>
      </c>
      <c r="C15" s="350">
        <v>22275</v>
      </c>
      <c r="D15" s="303">
        <v>23264</v>
      </c>
      <c r="E15" s="303">
        <v>23527</v>
      </c>
      <c r="F15" s="351">
        <f t="shared" si="1"/>
        <v>2522</v>
      </c>
      <c r="G15" s="352">
        <f t="shared" si="0"/>
        <v>12.00666507974292</v>
      </c>
      <c r="M15"/>
    </row>
    <row r="16" spans="1:13" ht="21" customHeight="1">
      <c r="A16" s="267" t="s">
        <v>61</v>
      </c>
      <c r="B16" s="303">
        <v>31511</v>
      </c>
      <c r="C16" s="350">
        <v>33401</v>
      </c>
      <c r="D16" s="303">
        <v>31484</v>
      </c>
      <c r="E16" s="303">
        <v>34412</v>
      </c>
      <c r="F16" s="351">
        <f t="shared" si="1"/>
        <v>2901</v>
      </c>
      <c r="G16" s="352">
        <f t="shared" si="0"/>
        <v>9.20630890800038</v>
      </c>
      <c r="M16"/>
    </row>
    <row r="17" spans="1:13" ht="21" customHeight="1">
      <c r="A17" s="267" t="s">
        <v>62</v>
      </c>
      <c r="B17" s="303">
        <v>188765</v>
      </c>
      <c r="C17" s="350">
        <v>200091</v>
      </c>
      <c r="D17" s="303">
        <v>190091</v>
      </c>
      <c r="E17" s="303">
        <v>152033</v>
      </c>
      <c r="F17" s="351">
        <f t="shared" si="1"/>
        <v>-36732</v>
      </c>
      <c r="G17" s="352">
        <f t="shared" si="0"/>
        <v>-19.459115831854422</v>
      </c>
      <c r="M17"/>
    </row>
    <row r="18" spans="1:13" ht="21" customHeight="1">
      <c r="A18" s="267" t="s">
        <v>63</v>
      </c>
      <c r="B18" s="303">
        <v>13199</v>
      </c>
      <c r="C18" s="350">
        <v>13991</v>
      </c>
      <c r="D18" s="303">
        <v>35399</v>
      </c>
      <c r="E18" s="303">
        <v>36398</v>
      </c>
      <c r="F18" s="351">
        <f t="shared" si="1"/>
        <v>23199</v>
      </c>
      <c r="G18" s="352">
        <f t="shared" si="0"/>
        <v>175.76331540268203</v>
      </c>
      <c r="M18"/>
    </row>
    <row r="19" spans="1:13" ht="21" customHeight="1">
      <c r="A19" s="267" t="s">
        <v>64</v>
      </c>
      <c r="B19" s="303"/>
      <c r="C19" s="350"/>
      <c r="D19" s="303"/>
      <c r="E19" s="303"/>
      <c r="F19" s="351"/>
      <c r="G19" s="352"/>
      <c r="M19"/>
    </row>
    <row r="20" spans="1:13" ht="21" customHeight="1">
      <c r="A20" s="267" t="s">
        <v>65</v>
      </c>
      <c r="B20" s="303">
        <v>24426</v>
      </c>
      <c r="C20" s="350">
        <v>25892</v>
      </c>
      <c r="D20" s="303">
        <v>6115</v>
      </c>
      <c r="E20" s="303">
        <v>17622</v>
      </c>
      <c r="F20" s="351">
        <f t="shared" si="1"/>
        <v>-6804</v>
      </c>
      <c r="G20" s="352">
        <f aca="true" t="shared" si="2" ref="G20:G26">F20/B20*100</f>
        <v>-27.855563743551954</v>
      </c>
      <c r="M20"/>
    </row>
    <row r="21" spans="1:13" ht="21" customHeight="1">
      <c r="A21" s="267" t="s">
        <v>66</v>
      </c>
      <c r="B21" s="303">
        <v>146910</v>
      </c>
      <c r="C21" s="350">
        <v>155685</v>
      </c>
      <c r="D21" s="303">
        <v>143254</v>
      </c>
      <c r="E21" s="303">
        <v>126508</v>
      </c>
      <c r="F21" s="351">
        <f t="shared" si="1"/>
        <v>-20402</v>
      </c>
      <c r="G21" s="352">
        <f t="shared" si="2"/>
        <v>-13.88741406303179</v>
      </c>
      <c r="M21"/>
    </row>
    <row r="22" spans="1:13" ht="21" customHeight="1">
      <c r="A22" s="267" t="s">
        <v>67</v>
      </c>
      <c r="B22" s="303">
        <v>534</v>
      </c>
      <c r="C22" s="350">
        <v>566</v>
      </c>
      <c r="D22" s="303">
        <v>714</v>
      </c>
      <c r="E22" s="303">
        <v>604</v>
      </c>
      <c r="F22" s="351">
        <f t="shared" si="1"/>
        <v>70</v>
      </c>
      <c r="G22" s="352">
        <f t="shared" si="2"/>
        <v>13.108614232209737</v>
      </c>
      <c r="M22"/>
    </row>
    <row r="23" spans="1:13" ht="21" customHeight="1">
      <c r="A23" s="267" t="s">
        <v>68</v>
      </c>
      <c r="B23" s="266">
        <f aca="true" t="shared" si="3" ref="B23:F23">B24+B33+B34+B35+B36+B37+B38</f>
        <v>255778</v>
      </c>
      <c r="C23" s="266">
        <f t="shared" si="3"/>
        <v>271025</v>
      </c>
      <c r="D23" s="266">
        <f t="shared" si="3"/>
        <v>281025</v>
      </c>
      <c r="E23" s="266">
        <f t="shared" si="3"/>
        <v>294413</v>
      </c>
      <c r="F23" s="266">
        <f t="shared" si="3"/>
        <v>38635</v>
      </c>
      <c r="G23" s="349">
        <f t="shared" si="2"/>
        <v>15.104895651697955</v>
      </c>
      <c r="M23"/>
    </row>
    <row r="24" spans="1:7" ht="21" customHeight="1">
      <c r="A24" s="267" t="s">
        <v>69</v>
      </c>
      <c r="B24" s="268">
        <f>SUM(B25:B32)</f>
        <v>140706</v>
      </c>
      <c r="C24" s="268">
        <f>SUM(C25:C32)</f>
        <v>137451</v>
      </c>
      <c r="D24" s="268">
        <f>SUM(D25:D32)</f>
        <v>137451</v>
      </c>
      <c r="E24" s="268">
        <f>SUM(E25:E32)</f>
        <v>212050</v>
      </c>
      <c r="F24" s="351">
        <f aca="true" t="shared" si="4" ref="F24:F38">E24-B24</f>
        <v>71344</v>
      </c>
      <c r="G24" s="352">
        <f t="shared" si="2"/>
        <v>50.70430543118275</v>
      </c>
    </row>
    <row r="25" spans="1:7" ht="21" customHeight="1">
      <c r="A25" s="267" t="s">
        <v>70</v>
      </c>
      <c r="B25" s="351">
        <v>27633</v>
      </c>
      <c r="C25" s="270">
        <v>29292</v>
      </c>
      <c r="D25" s="351">
        <v>29292</v>
      </c>
      <c r="E25" s="351">
        <v>28464</v>
      </c>
      <c r="F25" s="351">
        <f t="shared" si="4"/>
        <v>831</v>
      </c>
      <c r="G25" s="352">
        <f t="shared" si="2"/>
        <v>3.007273911627402</v>
      </c>
    </row>
    <row r="26" spans="1:7" ht="21" customHeight="1">
      <c r="A26" s="267" t="s">
        <v>71</v>
      </c>
      <c r="B26" s="351">
        <v>18523</v>
      </c>
      <c r="C26" s="270">
        <v>19635</v>
      </c>
      <c r="D26" s="351">
        <v>19635</v>
      </c>
      <c r="E26" s="351">
        <v>19132</v>
      </c>
      <c r="F26" s="351">
        <f t="shared" si="4"/>
        <v>609</v>
      </c>
      <c r="G26" s="352">
        <f t="shared" si="2"/>
        <v>3.287804351346974</v>
      </c>
    </row>
    <row r="27" spans="1:7" ht="21" customHeight="1">
      <c r="A27" s="267" t="s">
        <v>72</v>
      </c>
      <c r="B27" s="351"/>
      <c r="C27" s="270">
        <v>41</v>
      </c>
      <c r="D27" s="351">
        <v>41</v>
      </c>
      <c r="E27" s="351"/>
      <c r="F27" s="351"/>
      <c r="G27" s="352"/>
    </row>
    <row r="28" spans="1:7" ht="21" customHeight="1">
      <c r="A28" s="267" t="s">
        <v>73</v>
      </c>
      <c r="B28" s="351">
        <v>3273</v>
      </c>
      <c r="C28" s="270">
        <v>6419</v>
      </c>
      <c r="D28" s="351">
        <v>6419</v>
      </c>
      <c r="E28" s="351">
        <v>9874</v>
      </c>
      <c r="F28" s="351">
        <f t="shared" si="4"/>
        <v>6601</v>
      </c>
      <c r="G28" s="352">
        <f aca="true" t="shared" si="5" ref="G28:G38">F28/B28*100</f>
        <v>201.68041552092882</v>
      </c>
    </row>
    <row r="29" spans="1:7" ht="21" customHeight="1">
      <c r="A29" s="267" t="s">
        <v>74</v>
      </c>
      <c r="B29" s="351">
        <v>39049</v>
      </c>
      <c r="C29" s="270">
        <v>35000</v>
      </c>
      <c r="D29" s="351">
        <v>35000</v>
      </c>
      <c r="E29" s="351">
        <v>69656</v>
      </c>
      <c r="F29" s="351">
        <f t="shared" si="4"/>
        <v>30607</v>
      </c>
      <c r="G29" s="352">
        <f t="shared" si="5"/>
        <v>78.38100847652949</v>
      </c>
    </row>
    <row r="30" spans="1:7" ht="21" customHeight="1">
      <c r="A30" s="267" t="s">
        <v>75</v>
      </c>
      <c r="B30" s="351">
        <v>39049</v>
      </c>
      <c r="C30" s="270">
        <v>35000</v>
      </c>
      <c r="D30" s="351">
        <v>35000</v>
      </c>
      <c r="E30" s="351">
        <v>69656</v>
      </c>
      <c r="F30" s="351">
        <f t="shared" si="4"/>
        <v>30607</v>
      </c>
      <c r="G30" s="352">
        <f t="shared" si="5"/>
        <v>78.38100847652949</v>
      </c>
    </row>
    <row r="31" spans="1:7" ht="21" customHeight="1">
      <c r="A31" s="267" t="s">
        <v>76</v>
      </c>
      <c r="B31" s="351">
        <v>3209</v>
      </c>
      <c r="C31" s="270">
        <v>3000</v>
      </c>
      <c r="D31" s="351">
        <v>3000</v>
      </c>
      <c r="E31" s="351">
        <v>4723</v>
      </c>
      <c r="F31" s="351">
        <f t="shared" si="4"/>
        <v>1514</v>
      </c>
      <c r="G31" s="352">
        <f t="shared" si="5"/>
        <v>47.17980679339358</v>
      </c>
    </row>
    <row r="32" spans="1:7" ht="21" customHeight="1">
      <c r="A32" s="267" t="s">
        <v>77</v>
      </c>
      <c r="B32" s="351">
        <v>9970</v>
      </c>
      <c r="C32" s="270">
        <v>9064</v>
      </c>
      <c r="D32" s="351">
        <v>9064</v>
      </c>
      <c r="E32" s="351">
        <v>10545</v>
      </c>
      <c r="F32" s="351">
        <f t="shared" si="4"/>
        <v>575</v>
      </c>
      <c r="G32" s="352">
        <f t="shared" si="5"/>
        <v>5.767301905717152</v>
      </c>
    </row>
    <row r="33" spans="1:7" ht="21" customHeight="1">
      <c r="A33" s="272" t="s">
        <v>78</v>
      </c>
      <c r="B33" s="351">
        <v>37198</v>
      </c>
      <c r="C33" s="270">
        <v>40240</v>
      </c>
      <c r="D33" s="351">
        <v>45240</v>
      </c>
      <c r="E33" s="351">
        <v>24511</v>
      </c>
      <c r="F33" s="351">
        <f t="shared" si="4"/>
        <v>-12687</v>
      </c>
      <c r="G33" s="352">
        <f t="shared" si="5"/>
        <v>-34.106672401742024</v>
      </c>
    </row>
    <row r="34" spans="1:7" ht="21" customHeight="1">
      <c r="A34" s="272" t="s">
        <v>79</v>
      </c>
      <c r="B34" s="351">
        <v>16606</v>
      </c>
      <c r="C34" s="270">
        <v>18635</v>
      </c>
      <c r="D34" s="351">
        <v>18635</v>
      </c>
      <c r="E34" s="351">
        <v>17058</v>
      </c>
      <c r="F34" s="351">
        <f t="shared" si="4"/>
        <v>452</v>
      </c>
      <c r="G34" s="352">
        <f t="shared" si="5"/>
        <v>2.7219077441888473</v>
      </c>
    </row>
    <row r="35" spans="1:7" ht="21" customHeight="1">
      <c r="A35" s="272" t="s">
        <v>80</v>
      </c>
      <c r="B35" s="351">
        <v>24318</v>
      </c>
      <c r="C35" s="270">
        <v>26400</v>
      </c>
      <c r="D35" s="351">
        <v>26400</v>
      </c>
      <c r="E35" s="351">
        <v>14493</v>
      </c>
      <c r="F35" s="351">
        <f t="shared" si="4"/>
        <v>-9825</v>
      </c>
      <c r="G35" s="352">
        <f t="shared" si="5"/>
        <v>-40.40217123118677</v>
      </c>
    </row>
    <row r="36" spans="1:7" ht="21" customHeight="1">
      <c r="A36" s="272" t="s">
        <v>81</v>
      </c>
      <c r="B36" s="351">
        <v>179</v>
      </c>
      <c r="C36" s="270">
        <v>100</v>
      </c>
      <c r="D36" s="351">
        <v>100</v>
      </c>
      <c r="E36" s="351">
        <v>96</v>
      </c>
      <c r="F36" s="351">
        <f t="shared" si="4"/>
        <v>-83</v>
      </c>
      <c r="G36" s="352">
        <f t="shared" si="5"/>
        <v>-46.36871508379888</v>
      </c>
    </row>
    <row r="37" spans="1:7" ht="21" customHeight="1">
      <c r="A37" s="272" t="s">
        <v>82</v>
      </c>
      <c r="B37" s="351">
        <v>4229</v>
      </c>
      <c r="C37" s="270">
        <v>4500</v>
      </c>
      <c r="D37" s="351">
        <v>4500</v>
      </c>
      <c r="E37" s="351">
        <v>6158</v>
      </c>
      <c r="F37" s="351">
        <f t="shared" si="4"/>
        <v>1929</v>
      </c>
      <c r="G37" s="352">
        <f t="shared" si="5"/>
        <v>45.61362024119177</v>
      </c>
    </row>
    <row r="38" spans="1:7" ht="21" customHeight="1">
      <c r="A38" s="272" t="s">
        <v>83</v>
      </c>
      <c r="B38" s="351">
        <v>32542</v>
      </c>
      <c r="C38" s="270">
        <v>43699</v>
      </c>
      <c r="D38" s="351">
        <v>48699</v>
      </c>
      <c r="E38" s="351">
        <v>20047</v>
      </c>
      <c r="F38" s="351">
        <f t="shared" si="4"/>
        <v>-12495</v>
      </c>
      <c r="G38" s="352">
        <f t="shared" si="5"/>
        <v>-38.3965337102821</v>
      </c>
    </row>
    <row r="39" spans="1:7" ht="14.25">
      <c r="A39" s="354"/>
      <c r="B39" s="355"/>
      <c r="C39" s="355"/>
      <c r="D39" s="355"/>
      <c r="E39" s="356"/>
      <c r="F39" s="355"/>
      <c r="G39" s="357"/>
    </row>
    <row r="40" spans="1:7" ht="14.25">
      <c r="A40" s="354"/>
      <c r="B40" s="355"/>
      <c r="C40" s="355"/>
      <c r="D40" s="355"/>
      <c r="E40" s="356"/>
      <c r="F40" s="355"/>
      <c r="G40" s="357"/>
    </row>
    <row r="41" spans="1:7" ht="14.25">
      <c r="A41" s="354"/>
      <c r="B41" s="355"/>
      <c r="C41" s="355"/>
      <c r="D41" s="355"/>
      <c r="E41" s="356"/>
      <c r="F41" s="355"/>
      <c r="G41" s="357"/>
    </row>
    <row r="42" spans="1:7" ht="14.25">
      <c r="A42" s="354"/>
      <c r="B42" s="355"/>
      <c r="C42" s="355"/>
      <c r="D42" s="355"/>
      <c r="E42" s="356"/>
      <c r="F42" s="355"/>
      <c r="G42" s="357"/>
    </row>
    <row r="43" spans="1:7" ht="14.25">
      <c r="A43" s="354"/>
      <c r="B43" s="355"/>
      <c r="C43" s="355"/>
      <c r="D43" s="355"/>
      <c r="E43" s="356"/>
      <c r="F43" s="355"/>
      <c r="G43" s="357"/>
    </row>
    <row r="44" spans="1:7" ht="14.25">
      <c r="A44" s="354"/>
      <c r="B44" s="355"/>
      <c r="C44" s="355"/>
      <c r="D44" s="355"/>
      <c r="E44" s="356"/>
      <c r="F44" s="355"/>
      <c r="G44" s="357"/>
    </row>
    <row r="45" spans="1:7" ht="14.25">
      <c r="A45" s="354"/>
      <c r="B45" s="355"/>
      <c r="C45" s="355"/>
      <c r="D45" s="355"/>
      <c r="E45" s="356"/>
      <c r="F45" s="355"/>
      <c r="G45" s="357"/>
    </row>
    <row r="46" spans="1:7" ht="14.25">
      <c r="A46" s="354"/>
      <c r="B46" s="355"/>
      <c r="C46" s="355"/>
      <c r="D46" s="355"/>
      <c r="E46" s="356"/>
      <c r="F46" s="355"/>
      <c r="G46" s="357"/>
    </row>
    <row r="47" spans="1:7" ht="14.25">
      <c r="A47" s="354"/>
      <c r="B47" s="355"/>
      <c r="C47" s="355"/>
      <c r="D47" s="355"/>
      <c r="E47" s="356"/>
      <c r="F47" s="355"/>
      <c r="G47" s="357"/>
    </row>
    <row r="48" spans="1:7" ht="14.25">
      <c r="A48" s="354"/>
      <c r="B48" s="355"/>
      <c r="C48" s="355"/>
      <c r="D48" s="355"/>
      <c r="E48" s="356"/>
      <c r="F48" s="355"/>
      <c r="G48" s="357"/>
    </row>
    <row r="49" spans="1:7" ht="14.25">
      <c r="A49" s="354"/>
      <c r="B49" s="355"/>
      <c r="C49" s="355"/>
      <c r="D49" s="355"/>
      <c r="E49" s="356"/>
      <c r="F49" s="355"/>
      <c r="G49" s="357"/>
    </row>
    <row r="50" spans="1:7" ht="14.25">
      <c r="A50" s="354"/>
      <c r="B50" s="355"/>
      <c r="C50" s="355"/>
      <c r="D50" s="355"/>
      <c r="E50" s="356"/>
      <c r="F50" s="355"/>
      <c r="G50" s="357"/>
    </row>
    <row r="51" spans="1:7" ht="14.25">
      <c r="A51" s="354"/>
      <c r="B51" s="355"/>
      <c r="C51" s="355"/>
      <c r="D51" s="355"/>
      <c r="E51" s="356"/>
      <c r="F51" s="355"/>
      <c r="G51" s="357"/>
    </row>
    <row r="52" spans="1:7" ht="14.25">
      <c r="A52" s="354"/>
      <c r="B52" s="355"/>
      <c r="C52" s="355"/>
      <c r="D52" s="355"/>
      <c r="E52" s="356"/>
      <c r="F52" s="355"/>
      <c r="G52" s="357"/>
    </row>
    <row r="53" spans="1:7" ht="14.25">
      <c r="A53" s="354"/>
      <c r="B53" s="355"/>
      <c r="C53" s="355"/>
      <c r="D53" s="355"/>
      <c r="E53" s="356"/>
      <c r="F53" s="355"/>
      <c r="G53" s="357"/>
    </row>
    <row r="54" spans="1:7" ht="14.25">
      <c r="A54" s="354"/>
      <c r="B54" s="355"/>
      <c r="C54" s="355"/>
      <c r="D54" s="355"/>
      <c r="E54" s="356"/>
      <c r="F54" s="355"/>
      <c r="G54" s="357"/>
    </row>
    <row r="55" spans="1:7" ht="14.25">
      <c r="A55" s="354"/>
      <c r="B55" s="355"/>
      <c r="C55" s="355"/>
      <c r="D55" s="355"/>
      <c r="E55" s="356"/>
      <c r="F55" s="355"/>
      <c r="G55" s="357"/>
    </row>
    <row r="56" spans="1:7" ht="14.25">
      <c r="A56" s="354"/>
      <c r="B56" s="355"/>
      <c r="C56" s="355"/>
      <c r="D56" s="355"/>
      <c r="E56" s="356"/>
      <c r="F56" s="355"/>
      <c r="G56" s="357"/>
    </row>
    <row r="57" spans="1:7" ht="14.25">
      <c r="A57" s="354"/>
      <c r="B57" s="355"/>
      <c r="C57" s="355"/>
      <c r="D57" s="355"/>
      <c r="E57" s="356"/>
      <c r="F57" s="355"/>
      <c r="G57" s="357"/>
    </row>
    <row r="58" spans="1:7" ht="14.25">
      <c r="A58" s="354"/>
      <c r="B58" s="355"/>
      <c r="C58" s="355"/>
      <c r="D58" s="355"/>
      <c r="E58" s="356"/>
      <c r="F58" s="355"/>
      <c r="G58" s="357"/>
    </row>
    <row r="59" spans="1:7" ht="14.25">
      <c r="A59" s="354"/>
      <c r="B59" s="355"/>
      <c r="C59" s="355"/>
      <c r="D59" s="355"/>
      <c r="E59" s="356"/>
      <c r="F59" s="355"/>
      <c r="G59" s="357"/>
    </row>
    <row r="60" spans="1:7" ht="14.25">
      <c r="A60" s="354"/>
      <c r="B60" s="355"/>
      <c r="C60" s="355"/>
      <c r="D60" s="355"/>
      <c r="E60" s="356"/>
      <c r="F60" s="355"/>
      <c r="G60" s="357"/>
    </row>
    <row r="61" spans="1:7" ht="14.25">
      <c r="A61" s="354"/>
      <c r="B61" s="355"/>
      <c r="C61" s="355"/>
      <c r="D61" s="355"/>
      <c r="E61" s="356"/>
      <c r="F61" s="355"/>
      <c r="G61" s="357"/>
    </row>
    <row r="62" spans="1:7" ht="14.25">
      <c r="A62" s="354"/>
      <c r="B62" s="355"/>
      <c r="C62" s="355"/>
      <c r="D62" s="355"/>
      <c r="E62" s="356"/>
      <c r="F62" s="355"/>
      <c r="G62" s="357"/>
    </row>
    <row r="63" spans="1:7" ht="14.25">
      <c r="A63" s="354"/>
      <c r="B63" s="355"/>
      <c r="C63" s="355"/>
      <c r="D63" s="355"/>
      <c r="E63" s="356"/>
      <c r="F63" s="355"/>
      <c r="G63" s="357"/>
    </row>
    <row r="64" spans="1:7" ht="14.25">
      <c r="A64" s="354"/>
      <c r="B64" s="355"/>
      <c r="C64" s="355"/>
      <c r="D64" s="355"/>
      <c r="E64" s="356"/>
      <c r="F64" s="355"/>
      <c r="G64" s="357"/>
    </row>
    <row r="65" spans="1:7" ht="14.25">
      <c r="A65" s="354"/>
      <c r="B65" s="355"/>
      <c r="C65" s="355"/>
      <c r="D65" s="355"/>
      <c r="E65" s="356"/>
      <c r="F65" s="355"/>
      <c r="G65" s="357"/>
    </row>
    <row r="66" spans="1:7" ht="14.25">
      <c r="A66" s="354"/>
      <c r="B66" s="355"/>
      <c r="C66" s="355"/>
      <c r="D66" s="355"/>
      <c r="E66" s="356"/>
      <c r="F66" s="355"/>
      <c r="G66" s="357"/>
    </row>
    <row r="67" spans="1:7" ht="14.25">
      <c r="A67" s="354"/>
      <c r="B67" s="355"/>
      <c r="C67" s="355"/>
      <c r="D67" s="355"/>
      <c r="E67" s="356"/>
      <c r="F67" s="355"/>
      <c r="G67" s="357"/>
    </row>
    <row r="68" spans="1:7" ht="14.25">
      <c r="A68" s="354"/>
      <c r="B68" s="355"/>
      <c r="C68" s="355"/>
      <c r="D68" s="355"/>
      <c r="E68" s="356"/>
      <c r="F68" s="355"/>
      <c r="G68" s="357"/>
    </row>
    <row r="69" spans="1:7" ht="14.25">
      <c r="A69" s="354"/>
      <c r="B69" s="355"/>
      <c r="C69" s="355"/>
      <c r="D69" s="355"/>
      <c r="E69" s="356"/>
      <c r="F69" s="355"/>
      <c r="G69" s="357"/>
    </row>
    <row r="70" spans="1:7" ht="14.25">
      <c r="A70" s="354"/>
      <c r="B70" s="355"/>
      <c r="C70" s="355"/>
      <c r="D70" s="355"/>
      <c r="E70" s="356"/>
      <c r="F70" s="355"/>
      <c r="G70" s="357"/>
    </row>
    <row r="71" spans="1:7" ht="14.25">
      <c r="A71" s="354"/>
      <c r="B71" s="355"/>
      <c r="C71" s="355"/>
      <c r="D71" s="355"/>
      <c r="E71" s="356"/>
      <c r="F71" s="355"/>
      <c r="G71" s="357"/>
    </row>
    <row r="72" spans="1:7" ht="14.25">
      <c r="A72" s="354"/>
      <c r="B72" s="355"/>
      <c r="C72" s="355"/>
      <c r="D72" s="355"/>
      <c r="E72" s="356"/>
      <c r="F72" s="355"/>
      <c r="G72" s="357"/>
    </row>
    <row r="73" spans="1:7" ht="14.25">
      <c r="A73" s="354"/>
      <c r="B73" s="355"/>
      <c r="C73" s="355"/>
      <c r="D73" s="355"/>
      <c r="E73" s="356"/>
      <c r="F73" s="355"/>
      <c r="G73" s="357"/>
    </row>
    <row r="74" spans="1:7" ht="14.25">
      <c r="A74" s="354"/>
      <c r="B74" s="355"/>
      <c r="C74" s="355"/>
      <c r="D74" s="355"/>
      <c r="E74" s="356"/>
      <c r="F74" s="355"/>
      <c r="G74" s="357"/>
    </row>
    <row r="75" spans="1:7" ht="14.25">
      <c r="A75" s="354"/>
      <c r="B75" s="355"/>
      <c r="C75" s="355"/>
      <c r="D75" s="355"/>
      <c r="E75" s="356"/>
      <c r="F75" s="355"/>
      <c r="G75" s="357"/>
    </row>
    <row r="76" spans="1:7" ht="14.25">
      <c r="A76" s="354"/>
      <c r="B76" s="355"/>
      <c r="C76" s="355"/>
      <c r="D76" s="355"/>
      <c r="E76" s="356"/>
      <c r="F76" s="355"/>
      <c r="G76" s="357"/>
    </row>
    <row r="77" spans="1:7" ht="14.25">
      <c r="A77" s="354"/>
      <c r="B77" s="355"/>
      <c r="C77" s="355"/>
      <c r="D77" s="355"/>
      <c r="E77" s="356"/>
      <c r="F77" s="355"/>
      <c r="G77" s="357"/>
    </row>
    <row r="78" spans="1:7" ht="14.25">
      <c r="A78" s="354"/>
      <c r="B78" s="355"/>
      <c r="C78" s="355"/>
      <c r="D78" s="355"/>
      <c r="E78" s="356"/>
      <c r="F78" s="355"/>
      <c r="G78" s="357"/>
    </row>
    <row r="79" spans="1:7" ht="14.25">
      <c r="A79" s="354"/>
      <c r="B79" s="355"/>
      <c r="C79" s="355"/>
      <c r="D79" s="355"/>
      <c r="E79" s="356"/>
      <c r="F79" s="355"/>
      <c r="G79" s="357"/>
    </row>
    <row r="80" spans="1:7" ht="14.25">
      <c r="A80" s="354"/>
      <c r="B80" s="355"/>
      <c r="C80" s="355"/>
      <c r="D80" s="355"/>
      <c r="E80" s="356"/>
      <c r="F80" s="355"/>
      <c r="G80" s="357"/>
    </row>
    <row r="81" spans="1:7" ht="14.25">
      <c r="A81" s="354"/>
      <c r="B81" s="355"/>
      <c r="C81" s="355"/>
      <c r="D81" s="355"/>
      <c r="E81" s="356"/>
      <c r="F81" s="355"/>
      <c r="G81" s="357"/>
    </row>
    <row r="82" spans="1:7" ht="14.25">
      <c r="A82" s="354"/>
      <c r="B82" s="355"/>
      <c r="C82" s="355"/>
      <c r="D82" s="355"/>
      <c r="E82" s="356"/>
      <c r="F82" s="355"/>
      <c r="G82" s="357"/>
    </row>
    <row r="83" spans="1:7" ht="14.25">
      <c r="A83" s="354"/>
      <c r="B83" s="355"/>
      <c r="C83" s="355"/>
      <c r="D83" s="355"/>
      <c r="E83" s="356"/>
      <c r="F83" s="355"/>
      <c r="G83" s="357"/>
    </row>
    <row r="84" spans="1:7" ht="14.25">
      <c r="A84" s="354"/>
      <c r="B84" s="355"/>
      <c r="C84" s="355"/>
      <c r="D84" s="355"/>
      <c r="E84" s="356"/>
      <c r="F84" s="355"/>
      <c r="G84" s="357"/>
    </row>
    <row r="85" spans="1:7" ht="14.25">
      <c r="A85" s="354"/>
      <c r="B85" s="355"/>
      <c r="C85" s="355"/>
      <c r="D85" s="355"/>
      <c r="E85" s="356"/>
      <c r="F85" s="355"/>
      <c r="G85" s="357"/>
    </row>
    <row r="86" spans="1:7" ht="14.25">
      <c r="A86" s="354"/>
      <c r="B86" s="355"/>
      <c r="C86" s="355"/>
      <c r="D86" s="355"/>
      <c r="E86" s="356"/>
      <c r="F86" s="355"/>
      <c r="G86" s="357"/>
    </row>
    <row r="87" spans="1:7" ht="14.25">
      <c r="A87" s="354"/>
      <c r="B87" s="355"/>
      <c r="C87" s="355"/>
      <c r="D87" s="355"/>
      <c r="E87" s="356"/>
      <c r="F87" s="355"/>
      <c r="G87" s="357"/>
    </row>
    <row r="88" spans="1:7" ht="14.25">
      <c r="A88" s="354"/>
      <c r="B88" s="355"/>
      <c r="C88" s="355"/>
      <c r="D88" s="355"/>
      <c r="E88" s="356"/>
      <c r="F88" s="355"/>
      <c r="G88" s="357"/>
    </row>
    <row r="89" spans="1:7" ht="14.25">
      <c r="A89" s="354"/>
      <c r="B89" s="355"/>
      <c r="C89" s="355"/>
      <c r="D89" s="355"/>
      <c r="E89" s="356"/>
      <c r="F89" s="355"/>
      <c r="G89" s="357"/>
    </row>
    <row r="90" spans="1:7" ht="14.25">
      <c r="A90" s="354"/>
      <c r="B90" s="355"/>
      <c r="C90" s="355"/>
      <c r="D90" s="355"/>
      <c r="E90" s="356"/>
      <c r="F90" s="355"/>
      <c r="G90" s="357"/>
    </row>
    <row r="91" spans="1:7" ht="14.25">
      <c r="A91" s="354"/>
      <c r="B91" s="355"/>
      <c r="C91" s="355"/>
      <c r="D91" s="355"/>
      <c r="E91" s="356"/>
      <c r="F91" s="355"/>
      <c r="G91" s="357"/>
    </row>
    <row r="92" spans="1:7" ht="14.25">
      <c r="A92" s="354"/>
      <c r="B92" s="355"/>
      <c r="C92" s="355"/>
      <c r="D92" s="355"/>
      <c r="E92" s="356"/>
      <c r="F92" s="355"/>
      <c r="G92" s="357"/>
    </row>
    <row r="93" spans="1:7" ht="14.25">
      <c r="A93" s="354"/>
      <c r="B93" s="355"/>
      <c r="C93" s="355"/>
      <c r="D93" s="355"/>
      <c r="E93" s="356"/>
      <c r="F93" s="355"/>
      <c r="G93" s="357"/>
    </row>
    <row r="94" spans="1:7" ht="14.25">
      <c r="A94" s="354"/>
      <c r="B94" s="355"/>
      <c r="C94" s="355"/>
      <c r="D94" s="355"/>
      <c r="E94" s="356"/>
      <c r="F94" s="355"/>
      <c r="G94" s="357"/>
    </row>
    <row r="95" spans="1:7" ht="14.25">
      <c r="A95" s="354"/>
      <c r="B95" s="355"/>
      <c r="C95" s="355"/>
      <c r="D95" s="355"/>
      <c r="E95" s="356"/>
      <c r="F95" s="355"/>
      <c r="G95" s="357"/>
    </row>
    <row r="96" spans="1:7" ht="14.25">
      <c r="A96" s="354"/>
      <c r="B96" s="355"/>
      <c r="C96" s="355"/>
      <c r="D96" s="355"/>
      <c r="E96" s="356"/>
      <c r="F96" s="355"/>
      <c r="G96" s="357"/>
    </row>
    <row r="97" spans="1:7" ht="14.25">
      <c r="A97" s="354"/>
      <c r="B97" s="355"/>
      <c r="C97" s="355"/>
      <c r="D97" s="355"/>
      <c r="E97" s="356"/>
      <c r="F97" s="355"/>
      <c r="G97" s="357"/>
    </row>
    <row r="98" spans="1:7" ht="14.25">
      <c r="A98" s="354"/>
      <c r="B98" s="355"/>
      <c r="C98" s="355"/>
      <c r="D98" s="355"/>
      <c r="E98" s="356"/>
      <c r="F98" s="355"/>
      <c r="G98" s="357"/>
    </row>
    <row r="99" spans="1:7" ht="14.25">
      <c r="A99" s="354"/>
      <c r="B99" s="355"/>
      <c r="C99" s="355"/>
      <c r="D99" s="355"/>
      <c r="E99" s="356"/>
      <c r="F99" s="355"/>
      <c r="G99" s="357"/>
    </row>
    <row r="100" spans="1:7" ht="14.25">
      <c r="A100" s="354"/>
      <c r="B100" s="355"/>
      <c r="C100" s="355"/>
      <c r="D100" s="355"/>
      <c r="E100" s="356"/>
      <c r="F100" s="355"/>
      <c r="G100" s="357"/>
    </row>
    <row r="101" spans="1:7" ht="14.25">
      <c r="A101" s="354"/>
      <c r="B101" s="355"/>
      <c r="C101" s="355"/>
      <c r="D101" s="355"/>
      <c r="E101" s="356"/>
      <c r="F101" s="355"/>
      <c r="G101" s="357"/>
    </row>
    <row r="102" spans="1:7" ht="14.25">
      <c r="A102" s="354"/>
      <c r="B102" s="355"/>
      <c r="C102" s="355"/>
      <c r="D102" s="355"/>
      <c r="E102" s="356"/>
      <c r="F102" s="355"/>
      <c r="G102" s="357"/>
    </row>
    <row r="103" spans="1:7" ht="14.25">
      <c r="A103" s="354"/>
      <c r="B103" s="355"/>
      <c r="C103" s="355"/>
      <c r="D103" s="355"/>
      <c r="E103" s="356"/>
      <c r="F103" s="355"/>
      <c r="G103" s="357"/>
    </row>
    <row r="104" spans="1:7" ht="14.25">
      <c r="A104" s="354"/>
      <c r="B104" s="355"/>
      <c r="C104" s="355"/>
      <c r="D104" s="355"/>
      <c r="E104" s="356"/>
      <c r="F104" s="355"/>
      <c r="G104" s="357"/>
    </row>
    <row r="105" spans="1:7" ht="14.25">
      <c r="A105" s="354"/>
      <c r="B105" s="355"/>
      <c r="C105" s="355"/>
      <c r="D105" s="355"/>
      <c r="E105" s="356"/>
      <c r="F105" s="355"/>
      <c r="G105" s="357"/>
    </row>
  </sheetData>
  <sheetProtection/>
  <mergeCells count="5">
    <mergeCell ref="A2:G2"/>
    <mergeCell ref="C4:E4"/>
    <mergeCell ref="F4:G4"/>
    <mergeCell ref="A4:A5"/>
    <mergeCell ref="B4:B5"/>
  </mergeCells>
  <printOptions horizontalCentered="1"/>
  <pageMargins left="0.5902777777777778" right="0.5902777777777778" top="0.3541666666666667" bottom="0.3145833333333333" header="0.3104166666666667" footer="0.3104166666666667"/>
  <pageSetup horizontalDpi="600" verticalDpi="600" orientation="portrait" paperSize="9" scale="9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85" zoomScaleSheetLayoutView="85" workbookViewId="0" topLeftCell="A1">
      <selection activeCell="G22" sqref="G22"/>
    </sheetView>
  </sheetViews>
  <sheetFormatPr defaultColWidth="9.00390625" defaultRowHeight="13.5"/>
  <cols>
    <col min="1" max="1" width="50.625" style="14" customWidth="1"/>
    <col min="2" max="2" width="30.625" style="15" customWidth="1"/>
    <col min="3" max="3" width="72.375" style="14" customWidth="1"/>
    <col min="4" max="5" width="72.375" style="11" customWidth="1"/>
    <col min="6" max="16384" width="9.00390625" style="11" customWidth="1"/>
  </cols>
  <sheetData>
    <row r="1" spans="1:3" s="11" customFormat="1" ht="15" customHeight="1">
      <c r="A1" s="14" t="s">
        <v>37</v>
      </c>
      <c r="B1" s="15"/>
      <c r="C1" s="14"/>
    </row>
    <row r="2" spans="1:3" s="11" customFormat="1" ht="25.5">
      <c r="A2" s="16" t="s">
        <v>38</v>
      </c>
      <c r="B2" s="16"/>
      <c r="C2" s="14"/>
    </row>
    <row r="3" spans="1:3" s="11" customFormat="1" ht="24" customHeight="1">
      <c r="A3" s="17" t="s">
        <v>41</v>
      </c>
      <c r="B3" s="17"/>
      <c r="C3" s="14"/>
    </row>
    <row r="4" spans="1:3" s="12" customFormat="1" ht="34.5" customHeight="1">
      <c r="A4" s="18" t="s">
        <v>212</v>
      </c>
      <c r="B4" s="18" t="s">
        <v>1279</v>
      </c>
      <c r="C4" s="19"/>
    </row>
    <row r="5" spans="1:3" s="11" customFormat="1" ht="34.5" customHeight="1">
      <c r="A5" s="20" t="s">
        <v>216</v>
      </c>
      <c r="B5" s="21"/>
      <c r="C5" s="14"/>
    </row>
    <row r="6" spans="1:3" s="11" customFormat="1" ht="34.5" customHeight="1">
      <c r="A6" s="20" t="s">
        <v>218</v>
      </c>
      <c r="B6" s="21">
        <f>B7+B8+B9+B10+B11</f>
        <v>712.73</v>
      </c>
      <c r="C6" s="14"/>
    </row>
    <row r="7" spans="1:3" s="11" customFormat="1" ht="34.5" customHeight="1">
      <c r="A7" s="20" t="s">
        <v>1370</v>
      </c>
      <c r="B7" s="21">
        <v>62.73</v>
      </c>
      <c r="C7" s="14"/>
    </row>
    <row r="8" spans="1:3" s="11" customFormat="1" ht="34.5" customHeight="1">
      <c r="A8" s="20" t="s">
        <v>1371</v>
      </c>
      <c r="B8" s="21">
        <v>650</v>
      </c>
      <c r="C8" s="14"/>
    </row>
    <row r="9" spans="1:3" s="11" customFormat="1" ht="34.5" customHeight="1">
      <c r="A9" s="20" t="s">
        <v>1372</v>
      </c>
      <c r="B9" s="21"/>
      <c r="C9" s="14"/>
    </row>
    <row r="10" spans="1:3" s="11" customFormat="1" ht="34.5" customHeight="1">
      <c r="A10" s="20" t="s">
        <v>1373</v>
      </c>
      <c r="B10" s="21"/>
      <c r="C10" s="14"/>
    </row>
    <row r="11" spans="1:3" s="11" customFormat="1" ht="34.5" customHeight="1">
      <c r="A11" s="20" t="s">
        <v>1374</v>
      </c>
      <c r="B11" s="21"/>
      <c r="C11" s="14"/>
    </row>
    <row r="12" spans="1:3" s="11" customFormat="1" ht="34.5" customHeight="1">
      <c r="A12" s="20" t="s">
        <v>227</v>
      </c>
      <c r="B12" s="21">
        <v>350</v>
      </c>
      <c r="C12" s="14"/>
    </row>
    <row r="13" spans="1:3" s="11" customFormat="1" ht="34.5" customHeight="1">
      <c r="A13" s="20"/>
      <c r="B13" s="21"/>
      <c r="C13" s="14"/>
    </row>
    <row r="14" spans="1:3" s="12" customFormat="1" ht="34.5" customHeight="1">
      <c r="A14" s="22" t="s">
        <v>229</v>
      </c>
      <c r="B14" s="18">
        <f>B2+B3+B8+B12</f>
        <v>1000</v>
      </c>
      <c r="C14" s="19"/>
    </row>
    <row r="15" spans="1:3" s="11" customFormat="1" ht="34.5" customHeight="1">
      <c r="A15" s="20" t="s">
        <v>232</v>
      </c>
      <c r="B15" s="21"/>
      <c r="C15" s="14"/>
    </row>
    <row r="16" spans="1:3" s="11" customFormat="1" ht="34.5" customHeight="1">
      <c r="A16" s="20"/>
      <c r="B16" s="21"/>
      <c r="C16" s="14"/>
    </row>
    <row r="17" spans="1:3" s="11" customFormat="1" ht="34.5" customHeight="1">
      <c r="A17" s="20"/>
      <c r="B17" s="21"/>
      <c r="C17" s="14"/>
    </row>
    <row r="18" spans="1:3" s="11" customFormat="1" ht="34.5" customHeight="1">
      <c r="A18" s="20"/>
      <c r="B18" s="21"/>
      <c r="C18" s="14"/>
    </row>
    <row r="19" spans="1:3" s="13" customFormat="1" ht="34.5" customHeight="1">
      <c r="A19" s="18" t="s">
        <v>161</v>
      </c>
      <c r="B19" s="18">
        <v>1062.73</v>
      </c>
      <c r="C19" s="23"/>
    </row>
  </sheetData>
  <sheetProtection/>
  <mergeCells count="2">
    <mergeCell ref="A2:B2"/>
    <mergeCell ref="A3:B3"/>
  </mergeCells>
  <printOptions horizontalCentered="1"/>
  <pageMargins left="0.71" right="0.71" top="0.75" bottom="0.75" header="0.31" footer="0.31"/>
  <pageSetup horizontalDpi="600" verticalDpi="600" orientation="portrait" paperSize="9" scale="96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E6" sqref="E6"/>
    </sheetView>
  </sheetViews>
  <sheetFormatPr defaultColWidth="9.00390625" defaultRowHeight="13.5"/>
  <cols>
    <col min="1" max="1" width="21.50390625" style="1" customWidth="1"/>
    <col min="2" max="3" width="22.625" style="1" customWidth="1"/>
    <col min="4" max="6" width="21.25390625" style="1" customWidth="1"/>
    <col min="7" max="16384" width="9.00390625" style="1" customWidth="1"/>
  </cols>
  <sheetData>
    <row r="1" spans="1:6" s="1" customFormat="1" ht="15" customHeight="1">
      <c r="A1" s="2" t="s">
        <v>39</v>
      </c>
      <c r="B1" s="3"/>
      <c r="C1" s="3"/>
      <c r="D1" s="3"/>
      <c r="E1" s="3"/>
      <c r="F1" s="3"/>
    </row>
    <row r="2" spans="1:6" s="1" customFormat="1" ht="30.75" customHeight="1">
      <c r="A2" s="4" t="s">
        <v>40</v>
      </c>
      <c r="B2" s="4"/>
      <c r="C2" s="4"/>
      <c r="D2" s="4"/>
      <c r="E2" s="4"/>
      <c r="F2" s="4"/>
    </row>
    <row r="3" spans="1:6" s="1" customFormat="1" ht="21" customHeight="1">
      <c r="A3" s="5" t="s">
        <v>41</v>
      </c>
      <c r="B3" s="5"/>
      <c r="C3" s="5"/>
      <c r="D3" s="5"/>
      <c r="E3" s="5"/>
      <c r="F3" s="5"/>
    </row>
    <row r="4" spans="1:6" s="1" customFormat="1" ht="37.5" customHeight="1">
      <c r="A4" s="6" t="s">
        <v>209</v>
      </c>
      <c r="B4" s="6" t="s">
        <v>1375</v>
      </c>
      <c r="C4" s="6" t="s">
        <v>1376</v>
      </c>
      <c r="D4" s="6" t="s">
        <v>1377</v>
      </c>
      <c r="E4" s="6"/>
      <c r="F4" s="6"/>
    </row>
    <row r="5" spans="1:6" s="1" customFormat="1" ht="57" customHeight="1">
      <c r="A5" s="6"/>
      <c r="B5" s="6"/>
      <c r="C5" s="6"/>
      <c r="D5" s="6" t="s">
        <v>202</v>
      </c>
      <c r="E5" s="6" t="s">
        <v>1378</v>
      </c>
      <c r="F5" s="6" t="s">
        <v>1379</v>
      </c>
    </row>
    <row r="6" spans="1:6" s="1" customFormat="1" ht="36" customHeight="1">
      <c r="A6" s="7">
        <f>B6+C6+D6</f>
        <v>3305</v>
      </c>
      <c r="B6" s="8">
        <v>15</v>
      </c>
      <c r="C6" s="8">
        <v>339</v>
      </c>
      <c r="D6" s="7">
        <f>E6+F6</f>
        <v>2951</v>
      </c>
      <c r="E6" s="9">
        <v>2951</v>
      </c>
      <c r="F6" s="10"/>
    </row>
  </sheetData>
  <sheetProtection/>
  <mergeCells count="6">
    <mergeCell ref="A2:F2"/>
    <mergeCell ref="A3:F3"/>
    <mergeCell ref="D4:F4"/>
    <mergeCell ref="A4:A5"/>
    <mergeCell ref="B4:B5"/>
    <mergeCell ref="C4:C5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110" zoomScaleSheetLayoutView="110" workbookViewId="0" topLeftCell="A1">
      <selection activeCell="G22" sqref="G22"/>
    </sheetView>
  </sheetViews>
  <sheetFormatPr defaultColWidth="9.00390625" defaultRowHeight="13.5"/>
  <cols>
    <col min="1" max="1" width="36.50390625" style="315" customWidth="1"/>
    <col min="2" max="2" width="9.375" style="314" customWidth="1"/>
    <col min="3" max="4" width="12.50390625" style="316" customWidth="1"/>
    <col min="5" max="5" width="12.50390625" style="317" customWidth="1"/>
    <col min="6" max="6" width="9.375" style="316" customWidth="1"/>
    <col min="7" max="7" width="9.375" style="318" customWidth="1"/>
    <col min="8" max="16384" width="9.00390625" style="319" customWidth="1"/>
  </cols>
  <sheetData>
    <row r="1" spans="1:7" s="207" customFormat="1" ht="15" customHeight="1">
      <c r="A1" s="213" t="s">
        <v>3</v>
      </c>
      <c r="B1" s="234"/>
      <c r="C1" s="316"/>
      <c r="D1" s="316"/>
      <c r="E1" s="317"/>
      <c r="F1" s="316"/>
      <c r="G1" s="320"/>
    </row>
    <row r="2" spans="1:7" ht="24.75" customHeight="1">
      <c r="A2" s="214" t="s">
        <v>4</v>
      </c>
      <c r="B2" s="214"/>
      <c r="C2" s="214"/>
      <c r="D2" s="214"/>
      <c r="E2" s="321"/>
      <c r="F2" s="214"/>
      <c r="G2" s="214"/>
    </row>
    <row r="3" spans="1:7" ht="21" customHeight="1">
      <c r="A3" s="209"/>
      <c r="B3" s="322"/>
      <c r="D3" s="323" t="s">
        <v>41</v>
      </c>
      <c r="E3" s="324"/>
      <c r="F3" s="323"/>
      <c r="G3" s="323"/>
    </row>
    <row r="4" spans="1:7" s="314" customFormat="1" ht="29.25" customHeight="1">
      <c r="A4" s="219" t="s">
        <v>84</v>
      </c>
      <c r="B4" s="219" t="s">
        <v>85</v>
      </c>
      <c r="C4" s="219" t="s">
        <v>44</v>
      </c>
      <c r="D4" s="219"/>
      <c r="E4" s="325"/>
      <c r="F4" s="219" t="s">
        <v>45</v>
      </c>
      <c r="G4" s="219"/>
    </row>
    <row r="5" spans="1:7" s="314" customFormat="1" ht="28.5" customHeight="1">
      <c r="A5" s="219"/>
      <c r="B5" s="219"/>
      <c r="C5" s="219" t="s">
        <v>46</v>
      </c>
      <c r="D5" s="219" t="s">
        <v>47</v>
      </c>
      <c r="E5" s="325" t="s">
        <v>48</v>
      </c>
      <c r="F5" s="219" t="s">
        <v>49</v>
      </c>
      <c r="G5" s="249" t="s">
        <v>50</v>
      </c>
    </row>
    <row r="6" spans="1:7" s="314" customFormat="1" ht="28.5" customHeight="1">
      <c r="A6" s="225" t="s">
        <v>86</v>
      </c>
      <c r="B6" s="225">
        <f>SUM(B7:B28)</f>
        <v>1947018</v>
      </c>
      <c r="C6" s="225">
        <f>SUM(C7:C28)</f>
        <v>1989851</v>
      </c>
      <c r="D6" s="225">
        <f>SUM(D7:D28)</f>
        <v>1976780</v>
      </c>
      <c r="E6" s="225">
        <f>SUM(E7:E28)</f>
        <v>1778278</v>
      </c>
      <c r="F6" s="225">
        <f>E6-B6</f>
        <v>-168740</v>
      </c>
      <c r="G6" s="326">
        <f>F6/B6*100</f>
        <v>-8.666586544140834</v>
      </c>
    </row>
    <row r="7" spans="1:7" ht="28.5" customHeight="1">
      <c r="A7" s="118" t="s">
        <v>87</v>
      </c>
      <c r="B7" s="327">
        <v>227132</v>
      </c>
      <c r="C7" s="121">
        <v>220000</v>
      </c>
      <c r="D7" s="121">
        <v>220000</v>
      </c>
      <c r="E7" s="327">
        <v>242844</v>
      </c>
      <c r="F7" s="219">
        <f>E7-B7</f>
        <v>15712</v>
      </c>
      <c r="G7" s="249">
        <f aca="true" t="shared" si="0" ref="G7:G27">F7/B7*100</f>
        <v>6.917563355229558</v>
      </c>
    </row>
    <row r="8" spans="1:7" ht="28.5" customHeight="1">
      <c r="A8" s="118" t="s">
        <v>88</v>
      </c>
      <c r="B8" s="327">
        <v>1011</v>
      </c>
      <c r="C8" s="121">
        <v>2500</v>
      </c>
      <c r="D8" s="121">
        <v>3000</v>
      </c>
      <c r="E8" s="327">
        <v>1466</v>
      </c>
      <c r="F8" s="219">
        <f aca="true" t="shared" si="1" ref="F7:F27">E8-B8</f>
        <v>455</v>
      </c>
      <c r="G8" s="249">
        <f t="shared" si="0"/>
        <v>45.00494559841741</v>
      </c>
    </row>
    <row r="9" spans="1:7" ht="28.5" customHeight="1">
      <c r="A9" s="118" t="s">
        <v>89</v>
      </c>
      <c r="B9" s="327">
        <v>80665</v>
      </c>
      <c r="C9" s="121">
        <v>76500</v>
      </c>
      <c r="D9" s="121">
        <v>76500</v>
      </c>
      <c r="E9" s="327">
        <v>85492</v>
      </c>
      <c r="F9" s="219">
        <f t="shared" si="1"/>
        <v>4827</v>
      </c>
      <c r="G9" s="249">
        <f t="shared" si="0"/>
        <v>5.984007934048225</v>
      </c>
    </row>
    <row r="10" spans="1:7" ht="28.5" customHeight="1">
      <c r="A10" s="118" t="s">
        <v>90</v>
      </c>
      <c r="B10" s="327">
        <v>262601</v>
      </c>
      <c r="C10" s="121">
        <v>250000</v>
      </c>
      <c r="D10" s="121">
        <v>250000</v>
      </c>
      <c r="E10" s="327">
        <v>313733</v>
      </c>
      <c r="F10" s="219">
        <f t="shared" si="1"/>
        <v>51132</v>
      </c>
      <c r="G10" s="249">
        <f t="shared" si="0"/>
        <v>19.471365303254746</v>
      </c>
    </row>
    <row r="11" spans="1:7" ht="28.5" customHeight="1">
      <c r="A11" s="118" t="s">
        <v>91</v>
      </c>
      <c r="B11" s="327">
        <v>133070</v>
      </c>
      <c r="C11" s="121">
        <v>48000</v>
      </c>
      <c r="D11" s="121">
        <v>148000</v>
      </c>
      <c r="E11" s="327">
        <v>139707</v>
      </c>
      <c r="F11" s="219">
        <f t="shared" si="1"/>
        <v>6637</v>
      </c>
      <c r="G11" s="249">
        <f t="shared" si="0"/>
        <v>4.9876005110092425</v>
      </c>
    </row>
    <row r="12" spans="1:7" ht="28.5" customHeight="1">
      <c r="A12" s="118" t="s">
        <v>92</v>
      </c>
      <c r="B12" s="327">
        <v>21154</v>
      </c>
      <c r="C12" s="121">
        <v>40000</v>
      </c>
      <c r="D12" s="121">
        <v>28000</v>
      </c>
      <c r="E12" s="327">
        <v>19337</v>
      </c>
      <c r="F12" s="219">
        <f t="shared" si="1"/>
        <v>-1817</v>
      </c>
      <c r="G12" s="249">
        <f t="shared" si="0"/>
        <v>-8.589392077148531</v>
      </c>
    </row>
    <row r="13" spans="1:7" ht="28.5" customHeight="1">
      <c r="A13" s="118" t="s">
        <v>93</v>
      </c>
      <c r="B13" s="327">
        <v>131249</v>
      </c>
      <c r="C13" s="121">
        <v>200000</v>
      </c>
      <c r="D13" s="121">
        <v>170000</v>
      </c>
      <c r="E13" s="327">
        <v>122210</v>
      </c>
      <c r="F13" s="219">
        <f t="shared" si="1"/>
        <v>-9039</v>
      </c>
      <c r="G13" s="249">
        <f t="shared" si="0"/>
        <v>-6.886909614549444</v>
      </c>
    </row>
    <row r="14" spans="1:7" ht="28.5" customHeight="1">
      <c r="A14" s="118" t="s">
        <v>94</v>
      </c>
      <c r="B14" s="327">
        <v>104441</v>
      </c>
      <c r="C14" s="121">
        <v>160000</v>
      </c>
      <c r="D14" s="121">
        <v>160000</v>
      </c>
      <c r="E14" s="327">
        <v>103300</v>
      </c>
      <c r="F14" s="219">
        <f t="shared" si="1"/>
        <v>-1141</v>
      </c>
      <c r="G14" s="249">
        <f t="shared" si="0"/>
        <v>-1.0924828371999502</v>
      </c>
    </row>
    <row r="15" spans="1:7" ht="28.5" customHeight="1">
      <c r="A15" s="118" t="s">
        <v>95</v>
      </c>
      <c r="B15" s="327">
        <v>155517</v>
      </c>
      <c r="C15" s="121">
        <v>156500</v>
      </c>
      <c r="D15" s="121">
        <v>116500</v>
      </c>
      <c r="E15" s="327">
        <v>66500</v>
      </c>
      <c r="F15" s="219">
        <f t="shared" si="1"/>
        <v>-89017</v>
      </c>
      <c r="G15" s="249">
        <f t="shared" si="0"/>
        <v>-57.239401480224025</v>
      </c>
    </row>
    <row r="16" spans="1:7" ht="28.5" customHeight="1">
      <c r="A16" s="118" t="s">
        <v>96</v>
      </c>
      <c r="B16" s="327">
        <v>271689</v>
      </c>
      <c r="C16" s="121">
        <v>190000</v>
      </c>
      <c r="D16" s="121">
        <v>150000</v>
      </c>
      <c r="E16" s="327">
        <v>153517</v>
      </c>
      <c r="F16" s="219">
        <f t="shared" si="1"/>
        <v>-118172</v>
      </c>
      <c r="G16" s="249">
        <f t="shared" si="0"/>
        <v>-43.49532001663667</v>
      </c>
    </row>
    <row r="17" spans="1:7" ht="28.5" customHeight="1">
      <c r="A17" s="118" t="s">
        <v>97</v>
      </c>
      <c r="B17" s="327">
        <v>188822</v>
      </c>
      <c r="C17" s="121">
        <v>258000</v>
      </c>
      <c r="D17" s="121">
        <v>218000</v>
      </c>
      <c r="E17" s="327">
        <v>189615</v>
      </c>
      <c r="F17" s="219">
        <f t="shared" si="1"/>
        <v>793</v>
      </c>
      <c r="G17" s="249">
        <f t="shared" si="0"/>
        <v>0.4199722489964093</v>
      </c>
    </row>
    <row r="18" spans="1:7" ht="28.5" customHeight="1">
      <c r="A18" s="118" t="s">
        <v>98</v>
      </c>
      <c r="B18" s="327">
        <v>88876</v>
      </c>
      <c r="C18" s="121">
        <v>110000</v>
      </c>
      <c r="D18" s="121">
        <v>76500</v>
      </c>
      <c r="E18" s="327">
        <v>73335</v>
      </c>
      <c r="F18" s="219">
        <f t="shared" si="1"/>
        <v>-15541</v>
      </c>
      <c r="G18" s="249">
        <f t="shared" si="0"/>
        <v>-17.486160493271523</v>
      </c>
    </row>
    <row r="19" spans="1:7" ht="28.5" customHeight="1">
      <c r="A19" s="118" t="s">
        <v>99</v>
      </c>
      <c r="B19" s="327">
        <v>64053</v>
      </c>
      <c r="C19" s="121">
        <v>100000</v>
      </c>
      <c r="D19" s="121">
        <v>200000</v>
      </c>
      <c r="E19" s="327">
        <v>82367</v>
      </c>
      <c r="F19" s="219">
        <f t="shared" si="1"/>
        <v>18314</v>
      </c>
      <c r="G19" s="249">
        <f t="shared" si="0"/>
        <v>28.591947293647447</v>
      </c>
    </row>
    <row r="20" spans="1:7" ht="28.5" customHeight="1">
      <c r="A20" s="118" t="s">
        <v>100</v>
      </c>
      <c r="B20" s="327">
        <v>72094</v>
      </c>
      <c r="C20" s="121">
        <v>48000</v>
      </c>
      <c r="D20" s="121">
        <v>43929</v>
      </c>
      <c r="E20" s="327">
        <v>56927</v>
      </c>
      <c r="F20" s="219">
        <f t="shared" si="1"/>
        <v>-15167</v>
      </c>
      <c r="G20" s="249">
        <f t="shared" si="0"/>
        <v>-21.037811745776345</v>
      </c>
    </row>
    <row r="21" spans="1:7" ht="28.5" customHeight="1">
      <c r="A21" s="118" t="s">
        <v>101</v>
      </c>
      <c r="B21" s="327">
        <v>8018</v>
      </c>
      <c r="C21" s="121">
        <v>5800</v>
      </c>
      <c r="D21" s="121">
        <v>5800</v>
      </c>
      <c r="E21" s="327">
        <v>5275</v>
      </c>
      <c r="F21" s="219">
        <f t="shared" si="1"/>
        <v>-2743</v>
      </c>
      <c r="G21" s="249">
        <f t="shared" si="0"/>
        <v>-34.21052631578947</v>
      </c>
    </row>
    <row r="22" spans="1:7" ht="28.5" customHeight="1">
      <c r="A22" s="118" t="s">
        <v>102</v>
      </c>
      <c r="B22" s="327">
        <v>15045</v>
      </c>
      <c r="C22" s="121">
        <v>12000</v>
      </c>
      <c r="D22" s="121">
        <v>12000</v>
      </c>
      <c r="E22" s="327">
        <v>17280</v>
      </c>
      <c r="F22" s="219">
        <f t="shared" si="1"/>
        <v>2235</v>
      </c>
      <c r="G22" s="249">
        <f t="shared" si="0"/>
        <v>14.855433698903289</v>
      </c>
    </row>
    <row r="23" spans="1:7" ht="28.5" customHeight="1">
      <c r="A23" s="118" t="s">
        <v>103</v>
      </c>
      <c r="B23" s="327">
        <v>90060</v>
      </c>
      <c r="C23" s="121">
        <v>55000</v>
      </c>
      <c r="D23" s="121">
        <v>40000</v>
      </c>
      <c r="E23" s="327">
        <v>70623</v>
      </c>
      <c r="F23" s="219">
        <f t="shared" si="1"/>
        <v>-19437</v>
      </c>
      <c r="G23" s="249">
        <f t="shared" si="0"/>
        <v>-21.582278481012658</v>
      </c>
    </row>
    <row r="24" spans="1:7" ht="28.5" customHeight="1">
      <c r="A24" s="118" t="s">
        <v>104</v>
      </c>
      <c r="B24" s="327">
        <v>8073</v>
      </c>
      <c r="C24" s="121">
        <v>12000</v>
      </c>
      <c r="D24" s="121">
        <v>12000</v>
      </c>
      <c r="E24" s="327">
        <v>2537</v>
      </c>
      <c r="F24" s="219">
        <f t="shared" si="1"/>
        <v>-5536</v>
      </c>
      <c r="G24" s="249">
        <f t="shared" si="0"/>
        <v>-68.5742598786077</v>
      </c>
    </row>
    <row r="25" spans="1:7" ht="28.5" customHeight="1">
      <c r="A25" s="118" t="s">
        <v>105</v>
      </c>
      <c r="B25" s="327">
        <v>10786</v>
      </c>
      <c r="C25" s="121">
        <v>17850</v>
      </c>
      <c r="D25" s="121">
        <v>17850</v>
      </c>
      <c r="E25" s="327">
        <v>11708</v>
      </c>
      <c r="F25" s="219">
        <f t="shared" si="1"/>
        <v>922</v>
      </c>
      <c r="G25" s="249">
        <f t="shared" si="0"/>
        <v>8.548117930650843</v>
      </c>
    </row>
    <row r="26" spans="1:7" ht="28.5" customHeight="1">
      <c r="A26" s="118" t="s">
        <v>106</v>
      </c>
      <c r="B26" s="327">
        <v>1120</v>
      </c>
      <c r="C26" s="121">
        <v>12701</v>
      </c>
      <c r="D26" s="121">
        <v>15701</v>
      </c>
      <c r="E26" s="327"/>
      <c r="F26" s="219">
        <f t="shared" si="1"/>
        <v>-1120</v>
      </c>
      <c r="G26" s="249">
        <f t="shared" si="0"/>
        <v>-100</v>
      </c>
    </row>
    <row r="27" spans="1:7" ht="39.75" customHeight="1">
      <c r="A27" s="118" t="s">
        <v>107</v>
      </c>
      <c r="B27" s="327">
        <v>11542</v>
      </c>
      <c r="C27" s="121"/>
      <c r="D27" s="328"/>
      <c r="E27" s="327">
        <v>20505</v>
      </c>
      <c r="F27" s="219">
        <f t="shared" si="1"/>
        <v>8963</v>
      </c>
      <c r="G27" s="249">
        <f t="shared" si="0"/>
        <v>77.65551897418125</v>
      </c>
    </row>
    <row r="28" spans="1:7" ht="28.5" customHeight="1">
      <c r="A28" s="118" t="s">
        <v>108</v>
      </c>
      <c r="B28" s="329"/>
      <c r="C28" s="121">
        <v>15000</v>
      </c>
      <c r="D28" s="121">
        <v>13000</v>
      </c>
      <c r="E28" s="327"/>
      <c r="F28" s="225"/>
      <c r="G28" s="326"/>
    </row>
    <row r="29" ht="28.5" customHeight="1"/>
    <row r="30" ht="14.25">
      <c r="B30" s="330"/>
    </row>
  </sheetData>
  <sheetProtection/>
  <mergeCells count="6">
    <mergeCell ref="A2:G2"/>
    <mergeCell ref="D3:G3"/>
    <mergeCell ref="C4:E4"/>
    <mergeCell ref="F4:G4"/>
    <mergeCell ref="A4:A5"/>
    <mergeCell ref="B4:B5"/>
  </mergeCells>
  <printOptions horizontalCentered="1"/>
  <pageMargins left="0.71" right="0.71" top="0.43000000000000005" bottom="0.23999999999999996" header="0.39" footer="0.16"/>
  <pageSetup horizontalDpi="600" verticalDpi="600" orientation="portrait" paperSize="9" scale="87"/>
  <rowBreaks count="3" manualBreakCount="3">
    <brk id="53" max="6" man="1"/>
    <brk id="70" max="255" man="1"/>
    <brk id="9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80" zoomScaleSheetLayoutView="80" workbookViewId="0" topLeftCell="A1">
      <selection activeCell="G22" sqref="G22"/>
    </sheetView>
  </sheetViews>
  <sheetFormatPr defaultColWidth="9.00390625" defaultRowHeight="13.5"/>
  <cols>
    <col min="1" max="1" width="40.125" style="11" customWidth="1"/>
    <col min="2" max="3" width="12.125" style="11" customWidth="1"/>
    <col min="4" max="4" width="38.00390625" style="11" customWidth="1"/>
    <col min="5" max="5" width="12.00390625" style="13" customWidth="1"/>
    <col min="6" max="6" width="12.00390625" style="11" customWidth="1"/>
    <col min="7" max="16384" width="9.00390625" style="11" customWidth="1"/>
  </cols>
  <sheetData>
    <row r="1" spans="1:6" s="11" customFormat="1" ht="15" customHeight="1">
      <c r="A1" s="116" t="s">
        <v>5</v>
      </c>
      <c r="B1" s="117"/>
      <c r="C1" s="100"/>
      <c r="D1" s="100"/>
      <c r="E1" s="101"/>
      <c r="F1" s="99"/>
    </row>
    <row r="2" spans="1:6" ht="24.75" customHeight="1">
      <c r="A2" s="73" t="s">
        <v>6</v>
      </c>
      <c r="B2" s="73"/>
      <c r="C2" s="73"/>
      <c r="D2" s="73"/>
      <c r="E2" s="73"/>
      <c r="F2" s="73"/>
    </row>
    <row r="3" spans="1:6" ht="28.5" customHeight="1">
      <c r="A3" s="100"/>
      <c r="B3" s="100"/>
      <c r="C3" s="100"/>
      <c r="D3" s="100"/>
      <c r="E3" s="102" t="s">
        <v>41</v>
      </c>
      <c r="F3" s="102"/>
    </row>
    <row r="4" spans="1:6" ht="28.5" customHeight="1">
      <c r="A4" s="295" t="s">
        <v>109</v>
      </c>
      <c r="B4" s="296"/>
      <c r="C4" s="296"/>
      <c r="D4" s="295" t="s">
        <v>110</v>
      </c>
      <c r="E4" s="296"/>
      <c r="F4" s="297"/>
    </row>
    <row r="5" spans="1:6" ht="36.75" customHeight="1">
      <c r="A5" s="298" t="s">
        <v>111</v>
      </c>
      <c r="B5" s="298" t="s">
        <v>112</v>
      </c>
      <c r="C5" s="298" t="s">
        <v>113</v>
      </c>
      <c r="D5" s="298" t="s">
        <v>111</v>
      </c>
      <c r="E5" s="298" t="s">
        <v>112</v>
      </c>
      <c r="F5" s="298" t="s">
        <v>113</v>
      </c>
    </row>
    <row r="6" spans="1:6" ht="28.5" customHeight="1">
      <c r="A6" s="299" t="s">
        <v>114</v>
      </c>
      <c r="B6" s="105"/>
      <c r="C6" s="119"/>
      <c r="D6" s="299" t="s">
        <v>115</v>
      </c>
      <c r="E6" s="300">
        <f>SUM(E7:E8)</f>
        <v>165</v>
      </c>
      <c r="F6" s="300">
        <f>SUM(F7:F8)</f>
        <v>0</v>
      </c>
    </row>
    <row r="7" spans="1:6" ht="28.5" customHeight="1">
      <c r="A7" s="299" t="s">
        <v>116</v>
      </c>
      <c r="B7" s="105"/>
      <c r="C7" s="119"/>
      <c r="D7" s="299" t="s">
        <v>117</v>
      </c>
      <c r="E7" s="301">
        <v>165</v>
      </c>
      <c r="F7" s="301"/>
    </row>
    <row r="8" spans="1:6" ht="28.5" customHeight="1">
      <c r="A8" s="299" t="s">
        <v>118</v>
      </c>
      <c r="B8" s="105"/>
      <c r="C8" s="119"/>
      <c r="D8" s="299" t="s">
        <v>119</v>
      </c>
      <c r="E8" s="300"/>
      <c r="F8" s="301"/>
    </row>
    <row r="9" spans="1:6" ht="28.5" customHeight="1">
      <c r="A9" s="299" t="s">
        <v>120</v>
      </c>
      <c r="B9" s="105"/>
      <c r="C9" s="92"/>
      <c r="D9" s="299" t="s">
        <v>121</v>
      </c>
      <c r="E9" s="300">
        <f>SUM(E10:E11)</f>
        <v>1240</v>
      </c>
      <c r="F9" s="300">
        <f>SUM(F10:F11)</f>
        <v>445</v>
      </c>
    </row>
    <row r="10" spans="1:6" ht="28.5" customHeight="1">
      <c r="A10" s="299" t="s">
        <v>122</v>
      </c>
      <c r="B10" s="105"/>
      <c r="C10" s="92"/>
      <c r="D10" s="299" t="s">
        <v>123</v>
      </c>
      <c r="E10" s="300">
        <v>1193</v>
      </c>
      <c r="F10" s="301">
        <v>445</v>
      </c>
    </row>
    <row r="11" spans="1:6" ht="33.75" customHeight="1">
      <c r="A11" s="299" t="s">
        <v>124</v>
      </c>
      <c r="B11" s="105"/>
      <c r="C11" s="92"/>
      <c r="D11" s="299" t="s">
        <v>125</v>
      </c>
      <c r="E11" s="300">
        <v>47</v>
      </c>
      <c r="F11" s="301"/>
    </row>
    <row r="12" spans="1:6" ht="28.5" customHeight="1">
      <c r="A12" s="302" t="s">
        <v>126</v>
      </c>
      <c r="B12" s="300">
        <v>1544</v>
      </c>
      <c r="C12" s="303"/>
      <c r="D12" s="299" t="s">
        <v>127</v>
      </c>
      <c r="E12" s="300">
        <f>SUM(E13:E17)</f>
        <v>1813239</v>
      </c>
      <c r="F12" s="300">
        <f>SUM(F13:F17)</f>
        <v>1929365</v>
      </c>
    </row>
    <row r="13" spans="1:6" ht="32.25" customHeight="1">
      <c r="A13" s="302" t="s">
        <v>128</v>
      </c>
      <c r="B13" s="300">
        <v>1921692</v>
      </c>
      <c r="C13" s="303">
        <v>2249061</v>
      </c>
      <c r="D13" s="299" t="s">
        <v>129</v>
      </c>
      <c r="E13" s="300">
        <v>1745597</v>
      </c>
      <c r="F13" s="301">
        <v>1911089</v>
      </c>
    </row>
    <row r="14" spans="1:6" ht="32.25" customHeight="1">
      <c r="A14" s="302" t="s">
        <v>130</v>
      </c>
      <c r="B14" s="300"/>
      <c r="C14" s="300"/>
      <c r="D14" s="299" t="s">
        <v>131</v>
      </c>
      <c r="E14" s="301">
        <v>15377</v>
      </c>
      <c r="F14" s="301"/>
    </row>
    <row r="15" spans="1:6" ht="32.25" customHeight="1">
      <c r="A15" s="302" t="s">
        <v>132</v>
      </c>
      <c r="B15" s="300"/>
      <c r="C15" s="300"/>
      <c r="D15" s="299" t="s">
        <v>133</v>
      </c>
      <c r="E15" s="300"/>
      <c r="F15" s="301"/>
    </row>
    <row r="16" spans="1:6" ht="32.25" customHeight="1">
      <c r="A16" s="302" t="s">
        <v>134</v>
      </c>
      <c r="B16" s="300"/>
      <c r="C16" s="300"/>
      <c r="D16" s="299" t="s">
        <v>135</v>
      </c>
      <c r="E16" s="300">
        <v>40825</v>
      </c>
      <c r="F16" s="301">
        <v>8367</v>
      </c>
    </row>
    <row r="17" spans="1:6" ht="32.25" customHeight="1">
      <c r="A17" s="302" t="s">
        <v>136</v>
      </c>
      <c r="B17" s="300">
        <v>42000</v>
      </c>
      <c r="C17" s="300">
        <v>60885</v>
      </c>
      <c r="D17" s="299" t="s">
        <v>137</v>
      </c>
      <c r="E17" s="301">
        <v>11440</v>
      </c>
      <c r="F17" s="301">
        <v>9909</v>
      </c>
    </row>
    <row r="18" spans="1:6" ht="32.25" customHeight="1">
      <c r="A18" s="302" t="s">
        <v>138</v>
      </c>
      <c r="B18" s="300"/>
      <c r="C18" s="300"/>
      <c r="D18" s="299" t="s">
        <v>139</v>
      </c>
      <c r="E18" s="300"/>
      <c r="F18" s="300"/>
    </row>
    <row r="19" spans="1:6" ht="32.25" customHeight="1">
      <c r="A19" s="302" t="s">
        <v>140</v>
      </c>
      <c r="B19" s="300"/>
      <c r="C19" s="304"/>
      <c r="D19" s="299" t="s">
        <v>141</v>
      </c>
      <c r="E19" s="300"/>
      <c r="F19" s="301"/>
    </row>
    <row r="20" spans="1:6" ht="32.25" customHeight="1">
      <c r="A20" s="302" t="s">
        <v>142</v>
      </c>
      <c r="B20" s="300"/>
      <c r="C20" s="300"/>
      <c r="D20" s="302" t="s">
        <v>143</v>
      </c>
      <c r="E20" s="300"/>
      <c r="F20" s="301"/>
    </row>
    <row r="21" spans="1:6" ht="28.5" customHeight="1">
      <c r="A21" s="302" t="s">
        <v>144</v>
      </c>
      <c r="B21" s="300"/>
      <c r="C21" s="300"/>
      <c r="D21" s="302" t="s">
        <v>145</v>
      </c>
      <c r="E21" s="300">
        <f>SUM(E22:E23)</f>
        <v>35</v>
      </c>
      <c r="F21" s="300">
        <f>SUM(F22:F23)</f>
        <v>29</v>
      </c>
    </row>
    <row r="22" spans="1:6" ht="28.5" customHeight="1">
      <c r="A22" s="302" t="s">
        <v>146</v>
      </c>
      <c r="B22" s="300"/>
      <c r="C22" s="300"/>
      <c r="D22" s="302" t="s">
        <v>147</v>
      </c>
      <c r="E22" s="300"/>
      <c r="F22" s="301"/>
    </row>
    <row r="23" spans="1:6" ht="36" customHeight="1">
      <c r="A23" s="302" t="s">
        <v>148</v>
      </c>
      <c r="B23" s="300">
        <v>9500</v>
      </c>
      <c r="C23" s="300">
        <v>10000</v>
      </c>
      <c r="D23" s="302" t="s">
        <v>149</v>
      </c>
      <c r="E23" s="300">
        <v>35</v>
      </c>
      <c r="F23" s="301">
        <v>29</v>
      </c>
    </row>
    <row r="24" spans="1:6" ht="28.5" customHeight="1">
      <c r="A24" s="302" t="s">
        <v>150</v>
      </c>
      <c r="B24" s="300"/>
      <c r="C24" s="300"/>
      <c r="D24" s="302" t="s">
        <v>151</v>
      </c>
      <c r="E24" s="300"/>
      <c r="F24" s="300"/>
    </row>
    <row r="25" spans="1:6" ht="28.5" customHeight="1">
      <c r="A25" s="305"/>
      <c r="B25" s="92"/>
      <c r="C25" s="92"/>
      <c r="D25" s="302" t="s">
        <v>152</v>
      </c>
      <c r="E25" s="300"/>
      <c r="F25" s="306"/>
    </row>
    <row r="26" spans="1:6" ht="28.5" customHeight="1">
      <c r="A26" s="305"/>
      <c r="B26" s="105"/>
      <c r="C26" s="122"/>
      <c r="D26" s="307" t="s">
        <v>149</v>
      </c>
      <c r="E26" s="90">
        <v>35</v>
      </c>
      <c r="F26" s="107">
        <v>29</v>
      </c>
    </row>
    <row r="27" spans="1:6" ht="28.5" customHeight="1">
      <c r="A27" s="305"/>
      <c r="B27" s="105"/>
      <c r="C27" s="92"/>
      <c r="D27" s="302" t="s">
        <v>153</v>
      </c>
      <c r="E27" s="300">
        <f>E28+E29</f>
        <v>535315</v>
      </c>
      <c r="F27" s="300">
        <f>F28+F29</f>
        <v>743047</v>
      </c>
    </row>
    <row r="28" spans="1:6" ht="28.5" customHeight="1">
      <c r="A28" s="305"/>
      <c r="B28" s="105"/>
      <c r="C28" s="92"/>
      <c r="D28" s="302" t="s">
        <v>154</v>
      </c>
      <c r="E28" s="300">
        <v>531955</v>
      </c>
      <c r="F28" s="300">
        <v>742173</v>
      </c>
    </row>
    <row r="29" spans="1:6" ht="34.5" customHeight="1">
      <c r="A29" s="305"/>
      <c r="B29" s="105"/>
      <c r="C29" s="92"/>
      <c r="D29" s="302" t="s">
        <v>155</v>
      </c>
      <c r="E29" s="300">
        <v>3360</v>
      </c>
      <c r="F29" s="301">
        <v>874</v>
      </c>
    </row>
    <row r="30" spans="1:6" ht="34.5" customHeight="1">
      <c r="A30" s="305"/>
      <c r="B30" s="105"/>
      <c r="C30" s="92"/>
      <c r="D30" s="302" t="s">
        <v>156</v>
      </c>
      <c r="E30" s="300">
        <f>E31</f>
        <v>79257</v>
      </c>
      <c r="F30" s="300">
        <f>F31</f>
        <v>126800</v>
      </c>
    </row>
    <row r="31" spans="1:6" ht="28.5" customHeight="1">
      <c r="A31" s="305"/>
      <c r="B31" s="105"/>
      <c r="C31" s="92"/>
      <c r="D31" s="302" t="s">
        <v>157</v>
      </c>
      <c r="E31" s="300">
        <v>79257</v>
      </c>
      <c r="F31" s="301">
        <v>126800</v>
      </c>
    </row>
    <row r="32" spans="1:6" ht="28.5" customHeight="1">
      <c r="A32" s="305"/>
      <c r="B32" s="122"/>
      <c r="C32" s="122"/>
      <c r="D32" s="308" t="s">
        <v>158</v>
      </c>
      <c r="E32" s="300">
        <f>E33</f>
        <v>92600</v>
      </c>
      <c r="F32" s="300"/>
    </row>
    <row r="33" spans="1:6" ht="28.5" customHeight="1">
      <c r="A33" s="309"/>
      <c r="B33" s="105"/>
      <c r="C33" s="122"/>
      <c r="D33" s="308" t="s">
        <v>159</v>
      </c>
      <c r="E33" s="300">
        <v>92600</v>
      </c>
      <c r="F33" s="300"/>
    </row>
    <row r="34" spans="1:6" s="12" customFormat="1" ht="28.5" customHeight="1">
      <c r="A34" s="103" t="s">
        <v>160</v>
      </c>
      <c r="B34" s="115">
        <f>SUM(B6:B33)</f>
        <v>1974736</v>
      </c>
      <c r="C34" s="115">
        <f>SUM(C6:C33)</f>
        <v>2319946</v>
      </c>
      <c r="D34" s="103" t="s">
        <v>161</v>
      </c>
      <c r="E34" s="115">
        <f>E6+E9+E12+E18+E21+E27+E30+E33</f>
        <v>2521851</v>
      </c>
      <c r="F34" s="115">
        <f>F6+F9+F12+F18+F21+F27+F30+F33</f>
        <v>2799686</v>
      </c>
    </row>
    <row r="35" spans="1:6" ht="28.5" customHeight="1">
      <c r="A35" s="299" t="s">
        <v>162</v>
      </c>
      <c r="B35" s="108"/>
      <c r="C35" s="92"/>
      <c r="D35" s="299" t="s">
        <v>163</v>
      </c>
      <c r="E35" s="310"/>
      <c r="F35" s="310"/>
    </row>
    <row r="36" spans="1:6" ht="28.5" customHeight="1">
      <c r="A36" s="299" t="s">
        <v>164</v>
      </c>
      <c r="B36" s="300">
        <v>97814</v>
      </c>
      <c r="C36" s="300">
        <v>5000</v>
      </c>
      <c r="D36" s="302" t="s">
        <v>165</v>
      </c>
      <c r="E36" s="301"/>
      <c r="F36" s="301"/>
    </row>
    <row r="37" spans="1:6" ht="28.5" customHeight="1">
      <c r="A37" s="299" t="s">
        <v>166</v>
      </c>
      <c r="B37" s="300">
        <v>5214</v>
      </c>
      <c r="C37" s="300">
        <v>5000</v>
      </c>
      <c r="D37" s="302" t="s">
        <v>167</v>
      </c>
      <c r="E37" s="301"/>
      <c r="F37" s="301"/>
    </row>
    <row r="38" spans="1:6" ht="28.5" customHeight="1">
      <c r="A38" s="299" t="s">
        <v>168</v>
      </c>
      <c r="B38" s="300">
        <v>92600</v>
      </c>
      <c r="C38" s="300"/>
      <c r="D38" s="302" t="s">
        <v>169</v>
      </c>
      <c r="E38" s="300">
        <v>1016</v>
      </c>
      <c r="F38" s="300">
        <v>1000</v>
      </c>
    </row>
    <row r="39" spans="1:6" ht="28.5" customHeight="1">
      <c r="A39" s="299" t="s">
        <v>170</v>
      </c>
      <c r="B39" s="300">
        <v>112967</v>
      </c>
      <c r="C39" s="300">
        <v>65044</v>
      </c>
      <c r="D39" s="302" t="s">
        <v>171</v>
      </c>
      <c r="E39" s="300"/>
      <c r="F39" s="300">
        <v>347237</v>
      </c>
    </row>
    <row r="40" spans="1:6" ht="28.5" customHeight="1">
      <c r="A40" s="299" t="s">
        <v>172</v>
      </c>
      <c r="B40" s="300">
        <v>165</v>
      </c>
      <c r="C40" s="303"/>
      <c r="D40" s="302" t="s">
        <v>173</v>
      </c>
      <c r="E40" s="300">
        <v>129670</v>
      </c>
      <c r="F40" s="300">
        <v>191352</v>
      </c>
    </row>
    <row r="41" spans="1:6" ht="28.5" customHeight="1">
      <c r="A41" s="299" t="s">
        <v>174</v>
      </c>
      <c r="B41" s="303">
        <v>531900</v>
      </c>
      <c r="C41" s="303">
        <v>1046900</v>
      </c>
      <c r="D41" s="299" t="s">
        <v>175</v>
      </c>
      <c r="E41" s="300">
        <v>65044</v>
      </c>
      <c r="F41" s="300">
        <v>97615</v>
      </c>
    </row>
    <row r="42" spans="1:6" ht="28.5" customHeight="1">
      <c r="A42" s="299" t="s">
        <v>176</v>
      </c>
      <c r="B42" s="300">
        <v>531900</v>
      </c>
      <c r="C42" s="303">
        <v>1046900</v>
      </c>
      <c r="D42" s="305"/>
      <c r="E42" s="311"/>
      <c r="F42" s="82"/>
    </row>
    <row r="43" spans="1:6" ht="28.5" customHeight="1">
      <c r="A43" s="312"/>
      <c r="B43" s="108"/>
      <c r="C43" s="92"/>
      <c r="D43" s="312" t="s">
        <v>177</v>
      </c>
      <c r="E43" s="313"/>
      <c r="F43" s="313"/>
    </row>
    <row r="44" spans="1:6" ht="28.5" customHeight="1">
      <c r="A44" s="103" t="s">
        <v>178</v>
      </c>
      <c r="B44" s="115">
        <f aca="true" t="shared" si="0" ref="B44:F44">B34+B36+B39+B40+B41</f>
        <v>2717582</v>
      </c>
      <c r="C44" s="115">
        <f t="shared" si="0"/>
        <v>3436890</v>
      </c>
      <c r="D44" s="103" t="s">
        <v>179</v>
      </c>
      <c r="E44" s="115">
        <f t="shared" si="0"/>
        <v>2716565</v>
      </c>
      <c r="F44" s="115">
        <f>F34+F36+F38+F39+F40+F41</f>
        <v>3436890</v>
      </c>
    </row>
  </sheetData>
  <sheetProtection/>
  <mergeCells count="4">
    <mergeCell ref="A2:F2"/>
    <mergeCell ref="E3:F3"/>
    <mergeCell ref="A4:C4"/>
    <mergeCell ref="D4:F4"/>
  </mergeCells>
  <printOptions horizontalCentered="1"/>
  <pageMargins left="0.43000000000000005" right="0.16" top="0.59" bottom="0.75" header="0.31" footer="0.31"/>
  <pageSetup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view="pageBreakPreview" zoomScaleSheetLayoutView="100" workbookViewId="0" topLeftCell="A1">
      <selection activeCell="G22" sqref="G22"/>
    </sheetView>
  </sheetViews>
  <sheetFormatPr defaultColWidth="9.00390625" defaultRowHeight="13.5"/>
  <cols>
    <col min="1" max="1" width="18.875" style="69" customWidth="1"/>
    <col min="2" max="3" width="7.375" style="69" customWidth="1"/>
    <col min="4" max="4" width="6.625" style="69" customWidth="1"/>
    <col min="5" max="5" width="6.25390625" style="69" customWidth="1"/>
    <col min="6" max="6" width="6.375" style="69" customWidth="1"/>
    <col min="7" max="8" width="7.375" style="69" customWidth="1"/>
    <col min="9" max="9" width="6.625" style="69" customWidth="1"/>
    <col min="10" max="10" width="4.625" style="69" customWidth="1"/>
    <col min="11" max="11" width="5.125" style="69" customWidth="1"/>
    <col min="12" max="12" width="8.125" style="69" customWidth="1"/>
    <col min="13" max="13" width="9.00390625" style="69" customWidth="1"/>
    <col min="14" max="17" width="6.625" style="69" customWidth="1"/>
    <col min="18" max="18" width="6.50390625" style="69" customWidth="1"/>
    <col min="19" max="19" width="6.00390625" style="69" customWidth="1"/>
    <col min="20" max="20" width="7.125" style="69" customWidth="1"/>
    <col min="21" max="21" width="8.50390625" style="69" customWidth="1"/>
    <col min="22" max="22" width="8.00390625" style="69" customWidth="1"/>
    <col min="23" max="16384" width="9.00390625" style="69" customWidth="1"/>
  </cols>
  <sheetData>
    <row r="1" spans="1:22" s="69" customFormat="1" ht="15" customHeight="1">
      <c r="A1" s="35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69" customFormat="1" ht="24.75" customHeight="1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69" customFormat="1" ht="24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94" t="s">
        <v>41</v>
      </c>
      <c r="V3" s="294"/>
    </row>
    <row r="4" spans="1:22" s="69" customFormat="1" ht="31.5" customHeight="1">
      <c r="A4" s="286" t="s">
        <v>180</v>
      </c>
      <c r="B4" s="53" t="s">
        <v>181</v>
      </c>
      <c r="C4" s="286" t="s">
        <v>182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 t="s">
        <v>183</v>
      </c>
    </row>
    <row r="5" spans="1:22" s="69" customFormat="1" ht="31.5" customHeight="1">
      <c r="A5" s="286"/>
      <c r="B5" s="286"/>
      <c r="C5" s="286" t="s">
        <v>184</v>
      </c>
      <c r="D5" s="286"/>
      <c r="E5" s="286"/>
      <c r="F5" s="286"/>
      <c r="G5" s="286"/>
      <c r="H5" s="286"/>
      <c r="I5" s="286"/>
      <c r="J5" s="286"/>
      <c r="K5" s="286"/>
      <c r="L5" s="286" t="s">
        <v>185</v>
      </c>
      <c r="M5" s="286"/>
      <c r="N5" s="286"/>
      <c r="O5" s="286"/>
      <c r="P5" s="286"/>
      <c r="Q5" s="286"/>
      <c r="R5" s="286"/>
      <c r="S5" s="286"/>
      <c r="T5" s="286"/>
      <c r="U5" s="286" t="s">
        <v>186</v>
      </c>
      <c r="V5" s="286"/>
    </row>
    <row r="6" spans="1:22" s="69" customFormat="1" ht="31.5" customHeight="1">
      <c r="A6" s="286"/>
      <c r="B6" s="286"/>
      <c r="C6" s="53" t="s">
        <v>187</v>
      </c>
      <c r="D6" s="286" t="s">
        <v>188</v>
      </c>
      <c r="E6" s="287" t="s">
        <v>189</v>
      </c>
      <c r="F6" s="286" t="s">
        <v>190</v>
      </c>
      <c r="G6" s="286"/>
      <c r="H6" s="286"/>
      <c r="I6" s="292" t="s">
        <v>191</v>
      </c>
      <c r="J6" s="286" t="s">
        <v>192</v>
      </c>
      <c r="K6" s="286" t="s">
        <v>193</v>
      </c>
      <c r="L6" s="286" t="s">
        <v>179</v>
      </c>
      <c r="M6" s="286" t="s">
        <v>194</v>
      </c>
      <c r="N6" s="292" t="s">
        <v>195</v>
      </c>
      <c r="O6" s="292" t="s">
        <v>196</v>
      </c>
      <c r="P6" s="292" t="s">
        <v>197</v>
      </c>
      <c r="Q6" s="292" t="s">
        <v>198</v>
      </c>
      <c r="R6" s="286" t="s">
        <v>199</v>
      </c>
      <c r="S6" s="286" t="s">
        <v>200</v>
      </c>
      <c r="T6" s="286" t="s">
        <v>201</v>
      </c>
      <c r="U6" s="286"/>
      <c r="V6" s="286"/>
    </row>
    <row r="7" spans="1:22" s="69" customFormat="1" ht="31.5" customHeight="1">
      <c r="A7" s="286"/>
      <c r="B7" s="286"/>
      <c r="C7" s="286"/>
      <c r="D7" s="286"/>
      <c r="E7" s="288"/>
      <c r="F7" s="286" t="s">
        <v>202</v>
      </c>
      <c r="G7" s="286" t="s">
        <v>203</v>
      </c>
      <c r="H7" s="286" t="s">
        <v>204</v>
      </c>
      <c r="I7" s="288"/>
      <c r="J7" s="286"/>
      <c r="K7" s="286"/>
      <c r="L7" s="286"/>
      <c r="M7" s="286"/>
      <c r="N7" s="288"/>
      <c r="O7" s="288"/>
      <c r="P7" s="293"/>
      <c r="Q7" s="293"/>
      <c r="R7" s="286"/>
      <c r="S7" s="286"/>
      <c r="T7" s="286"/>
      <c r="U7" s="286"/>
      <c r="V7" s="286"/>
    </row>
    <row r="8" spans="1:22" s="69" customFormat="1" ht="31.5" customHeight="1">
      <c r="A8" s="289" t="s">
        <v>205</v>
      </c>
      <c r="B8" s="53">
        <v>39068</v>
      </c>
      <c r="C8" s="53">
        <f>D8+E8+F8+J8+K8+I8</f>
        <v>46573</v>
      </c>
      <c r="D8" s="53">
        <v>25104</v>
      </c>
      <c r="E8" s="53">
        <v>240</v>
      </c>
      <c r="F8" s="53">
        <f>SUM(G8:H8)</f>
        <v>20469</v>
      </c>
      <c r="G8" s="53">
        <v>1199</v>
      </c>
      <c r="H8" s="53">
        <v>19270</v>
      </c>
      <c r="I8" s="53"/>
      <c r="J8" s="53"/>
      <c r="K8" s="53">
        <v>760</v>
      </c>
      <c r="L8" s="53">
        <f>SUM(M8:T8)</f>
        <v>65866</v>
      </c>
      <c r="M8" s="53">
        <v>47524</v>
      </c>
      <c r="N8" s="53"/>
      <c r="O8" s="53"/>
      <c r="P8" s="53"/>
      <c r="Q8" s="53"/>
      <c r="R8" s="53">
        <v>18334</v>
      </c>
      <c r="S8" s="53">
        <v>8</v>
      </c>
      <c r="T8" s="53"/>
      <c r="U8" s="53">
        <f>C8-L8</f>
        <v>-19293</v>
      </c>
      <c r="V8" s="53">
        <f>U8+B8</f>
        <v>19775</v>
      </c>
    </row>
    <row r="9" spans="1:22" s="69" customFormat="1" ht="31.5" customHeight="1">
      <c r="A9" s="290" t="s">
        <v>206</v>
      </c>
      <c r="B9" s="53">
        <v>7412</v>
      </c>
      <c r="C9" s="53">
        <f>D9+E9+F9+J9+K9+I9</f>
        <v>14784</v>
      </c>
      <c r="D9" s="53">
        <v>11253</v>
      </c>
      <c r="E9" s="53">
        <v>59</v>
      </c>
      <c r="F9" s="53"/>
      <c r="G9" s="53"/>
      <c r="H9" s="53"/>
      <c r="I9" s="53">
        <v>3157</v>
      </c>
      <c r="J9" s="53">
        <v>302</v>
      </c>
      <c r="K9" s="53">
        <v>13</v>
      </c>
      <c r="L9" s="53">
        <f>SUM(M9:T9)</f>
        <v>9678</v>
      </c>
      <c r="M9" s="53">
        <v>6505</v>
      </c>
      <c r="N9" s="53">
        <v>367</v>
      </c>
      <c r="O9" s="53">
        <v>1105</v>
      </c>
      <c r="P9" s="53"/>
      <c r="Q9" s="53"/>
      <c r="R9" s="53">
        <v>1089</v>
      </c>
      <c r="S9" s="53">
        <v>32</v>
      </c>
      <c r="T9" s="53">
        <v>580</v>
      </c>
      <c r="U9" s="53">
        <f>C9-L9</f>
        <v>5106</v>
      </c>
      <c r="V9" s="53">
        <f>U9+B9</f>
        <v>12518</v>
      </c>
    </row>
    <row r="10" spans="1:22" s="69" customFormat="1" ht="31.5" customHeight="1">
      <c r="A10" s="290" t="s">
        <v>207</v>
      </c>
      <c r="B10" s="53">
        <v>12152</v>
      </c>
      <c r="C10" s="53">
        <f>D10+E10+F10+J10+K10+I10</f>
        <v>14784</v>
      </c>
      <c r="D10" s="53">
        <v>2</v>
      </c>
      <c r="E10" s="53">
        <v>578</v>
      </c>
      <c r="F10" s="53">
        <f>SUM(G10:H10)</f>
        <v>105</v>
      </c>
      <c r="G10" s="53"/>
      <c r="H10" s="53">
        <v>105</v>
      </c>
      <c r="I10" s="53">
        <v>14099</v>
      </c>
      <c r="J10" s="53"/>
      <c r="K10" s="53"/>
      <c r="L10" s="53">
        <f>SUM(M10:T10)</f>
        <v>20085</v>
      </c>
      <c r="M10" s="53">
        <v>13753</v>
      </c>
      <c r="N10" s="53"/>
      <c r="O10" s="53"/>
      <c r="P10" s="53">
        <v>145</v>
      </c>
      <c r="Q10" s="53">
        <v>76</v>
      </c>
      <c r="R10" s="53">
        <f>126</f>
        <v>126</v>
      </c>
      <c r="S10" s="53">
        <v>0</v>
      </c>
      <c r="T10" s="53">
        <v>5985</v>
      </c>
      <c r="U10" s="53">
        <f>C10-L10</f>
        <v>-5301</v>
      </c>
      <c r="V10" s="53">
        <f>U10+B10</f>
        <v>6851</v>
      </c>
    </row>
    <row r="11" spans="1:22" s="69" customFormat="1" ht="31.5" customHeight="1">
      <c r="A11" s="290" t="s">
        <v>208</v>
      </c>
      <c r="B11" s="53">
        <v>80621</v>
      </c>
      <c r="C11" s="53">
        <f>D11+E11+F11+I11+J11+K11</f>
        <v>48110</v>
      </c>
      <c r="D11" s="53">
        <v>8699</v>
      </c>
      <c r="E11" s="53">
        <v>330</v>
      </c>
      <c r="F11" s="53">
        <f>SUM(G11:H11)</f>
        <v>38692</v>
      </c>
      <c r="G11" s="291">
        <v>14824</v>
      </c>
      <c r="H11" s="291">
        <v>23868</v>
      </c>
      <c r="I11" s="53">
        <v>22</v>
      </c>
      <c r="J11" s="53">
        <v>288</v>
      </c>
      <c r="K11" s="53">
        <v>79</v>
      </c>
      <c r="L11" s="53">
        <f>SUM(M11:T11)</f>
        <v>37888</v>
      </c>
      <c r="M11" s="53">
        <v>37678</v>
      </c>
      <c r="N11" s="53"/>
      <c r="O11" s="53"/>
      <c r="P11" s="53"/>
      <c r="Q11" s="53"/>
      <c r="R11" s="53"/>
      <c r="S11" s="53">
        <v>210</v>
      </c>
      <c r="T11" s="53"/>
      <c r="U11" s="53">
        <f>C11-L11</f>
        <v>10222</v>
      </c>
      <c r="V11" s="53">
        <f>B11+U11</f>
        <v>90843</v>
      </c>
    </row>
    <row r="12" spans="1:22" s="69" customFormat="1" ht="31.5" customHeight="1">
      <c r="A12" s="286" t="s">
        <v>209</v>
      </c>
      <c r="B12" s="53">
        <f aca="true" t="shared" si="0" ref="B12:V12">SUM(B8:B11)</f>
        <v>139253</v>
      </c>
      <c r="C12" s="53">
        <f t="shared" si="0"/>
        <v>124251</v>
      </c>
      <c r="D12" s="53">
        <f t="shared" si="0"/>
        <v>45058</v>
      </c>
      <c r="E12" s="53">
        <f t="shared" si="0"/>
        <v>1207</v>
      </c>
      <c r="F12" s="53">
        <f t="shared" si="0"/>
        <v>59266</v>
      </c>
      <c r="G12" s="53">
        <f t="shared" si="0"/>
        <v>16023</v>
      </c>
      <c r="H12" s="53">
        <f t="shared" si="0"/>
        <v>43243</v>
      </c>
      <c r="I12" s="53">
        <f t="shared" si="0"/>
        <v>17278</v>
      </c>
      <c r="J12" s="53">
        <f t="shared" si="0"/>
        <v>590</v>
      </c>
      <c r="K12" s="53">
        <f t="shared" si="0"/>
        <v>852</v>
      </c>
      <c r="L12" s="53">
        <f t="shared" si="0"/>
        <v>133517</v>
      </c>
      <c r="M12" s="53">
        <f t="shared" si="0"/>
        <v>105460</v>
      </c>
      <c r="N12" s="53">
        <f t="shared" si="0"/>
        <v>367</v>
      </c>
      <c r="O12" s="53">
        <f t="shared" si="0"/>
        <v>1105</v>
      </c>
      <c r="P12" s="53">
        <f t="shared" si="0"/>
        <v>145</v>
      </c>
      <c r="Q12" s="53">
        <f t="shared" si="0"/>
        <v>76</v>
      </c>
      <c r="R12" s="53">
        <f t="shared" si="0"/>
        <v>19549</v>
      </c>
      <c r="S12" s="53">
        <f t="shared" si="0"/>
        <v>250</v>
      </c>
      <c r="T12" s="53">
        <f t="shared" si="0"/>
        <v>6565</v>
      </c>
      <c r="U12" s="53">
        <f t="shared" si="0"/>
        <v>-9266</v>
      </c>
      <c r="V12" s="53">
        <f t="shared" si="0"/>
        <v>129987</v>
      </c>
    </row>
    <row r="13" spans="1:22" s="285" customFormat="1" ht="14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</row>
  </sheetData>
  <sheetProtection/>
  <mergeCells count="25">
    <mergeCell ref="A2:V2"/>
    <mergeCell ref="U3:V3"/>
    <mergeCell ref="C4:U4"/>
    <mergeCell ref="C5:K5"/>
    <mergeCell ref="L5:T5"/>
    <mergeCell ref="F6:H6"/>
    <mergeCell ref="A4:A7"/>
    <mergeCell ref="B4:B7"/>
    <mergeCell ref="C6:C7"/>
    <mergeCell ref="D6:D7"/>
    <mergeCell ref="E6:E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5:U7"/>
    <mergeCell ref="V4:V7"/>
  </mergeCells>
  <printOptions horizontalCentered="1"/>
  <pageMargins left="0.59" right="0.59" top="1" bottom="1" header="0.5" footer="0.5"/>
  <pageSetup fitToHeight="1" fitToWidth="1" horizontalDpi="600" verticalDpi="6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80" zoomScaleSheetLayoutView="80" workbookViewId="0" topLeftCell="A1">
      <selection activeCell="G22" sqref="G22"/>
    </sheetView>
  </sheetViews>
  <sheetFormatPr defaultColWidth="9.00390625" defaultRowHeight="13.5"/>
  <cols>
    <col min="1" max="1" width="31.75390625" style="11" customWidth="1"/>
    <col min="2" max="2" width="9.625" style="13" customWidth="1"/>
    <col min="3" max="3" width="9.625" style="15" customWidth="1"/>
    <col min="4" max="4" width="41.375" style="11" customWidth="1"/>
    <col min="5" max="5" width="9.625" style="13" customWidth="1"/>
    <col min="6" max="6" width="9.625" style="15" customWidth="1"/>
    <col min="7" max="16384" width="9.00390625" style="11" customWidth="1"/>
  </cols>
  <sheetData>
    <row r="1" spans="1:6" s="11" customFormat="1" ht="15" customHeight="1">
      <c r="A1" s="24" t="s">
        <v>9</v>
      </c>
      <c r="B1" s="273"/>
      <c r="C1" s="15"/>
      <c r="E1" s="13"/>
      <c r="F1" s="15"/>
    </row>
    <row r="2" spans="1:6" ht="24.75" customHeight="1">
      <c r="A2" s="274" t="s">
        <v>10</v>
      </c>
      <c r="B2" s="274"/>
      <c r="C2" s="16"/>
      <c r="D2" s="274"/>
      <c r="E2" s="274"/>
      <c r="F2" s="16"/>
    </row>
    <row r="3" spans="1:6" ht="24" customHeight="1">
      <c r="A3" s="27" t="s">
        <v>41</v>
      </c>
      <c r="B3" s="27"/>
      <c r="C3" s="17"/>
      <c r="D3" s="27"/>
      <c r="E3" s="27"/>
      <c r="F3" s="17"/>
    </row>
    <row r="4" spans="1:6" ht="34.5" customHeight="1">
      <c r="A4" s="275" t="s">
        <v>210</v>
      </c>
      <c r="B4" s="276"/>
      <c r="C4" s="277"/>
      <c r="D4" s="275" t="s">
        <v>211</v>
      </c>
      <c r="E4" s="276"/>
      <c r="F4" s="277"/>
    </row>
    <row r="5" spans="1:6" ht="34.5" customHeight="1">
      <c r="A5" s="278" t="s">
        <v>212</v>
      </c>
      <c r="B5" s="279" t="s">
        <v>213</v>
      </c>
      <c r="C5" s="280" t="s">
        <v>214</v>
      </c>
      <c r="D5" s="278" t="s">
        <v>212</v>
      </c>
      <c r="E5" s="279" t="s">
        <v>213</v>
      </c>
      <c r="F5" s="280" t="s">
        <v>214</v>
      </c>
    </row>
    <row r="6" spans="1:6" ht="34.5" customHeight="1">
      <c r="A6" s="281" t="s">
        <v>215</v>
      </c>
      <c r="B6" s="278"/>
      <c r="C6" s="21"/>
      <c r="D6" s="281" t="s">
        <v>216</v>
      </c>
      <c r="E6" s="278"/>
      <c r="F6" s="21"/>
    </row>
    <row r="7" spans="1:6" ht="34.5" customHeight="1">
      <c r="A7" s="281" t="s">
        <v>217</v>
      </c>
      <c r="B7" s="278">
        <v>1000</v>
      </c>
      <c r="C7" s="21">
        <v>1655</v>
      </c>
      <c r="D7" s="281" t="s">
        <v>218</v>
      </c>
      <c r="E7" s="278">
        <f>E8+E9+E10+E11+E12</f>
        <v>1500</v>
      </c>
      <c r="F7" s="21">
        <f>F8+F9+F10+F11+F12</f>
        <v>1176.16</v>
      </c>
    </row>
    <row r="8" spans="1:6" ht="34.5" customHeight="1">
      <c r="A8" s="281" t="s">
        <v>219</v>
      </c>
      <c r="B8" s="278"/>
      <c r="C8" s="21"/>
      <c r="D8" s="281" t="s">
        <v>220</v>
      </c>
      <c r="E8" s="278"/>
      <c r="F8" s="21">
        <v>21.16</v>
      </c>
    </row>
    <row r="9" spans="1:6" ht="34.5" customHeight="1">
      <c r="A9" s="281" t="s">
        <v>221</v>
      </c>
      <c r="B9" s="278"/>
      <c r="C9" s="21"/>
      <c r="D9" s="281" t="s">
        <v>222</v>
      </c>
      <c r="E9" s="278"/>
      <c r="F9" s="21"/>
    </row>
    <row r="10" spans="1:6" ht="34.5" customHeight="1">
      <c r="A10" s="281" t="s">
        <v>223</v>
      </c>
      <c r="B10" s="278">
        <v>500</v>
      </c>
      <c r="C10" s="21"/>
      <c r="D10" s="281" t="s">
        <v>224</v>
      </c>
      <c r="E10" s="278"/>
      <c r="F10" s="21"/>
    </row>
    <row r="11" spans="1:6" ht="34.5" customHeight="1">
      <c r="A11" s="281"/>
      <c r="B11" s="278"/>
      <c r="C11" s="21"/>
      <c r="D11" s="281" t="s">
        <v>225</v>
      </c>
      <c r="E11" s="278"/>
      <c r="F11" s="21"/>
    </row>
    <row r="12" spans="1:6" ht="34.5" customHeight="1">
      <c r="A12" s="281"/>
      <c r="B12" s="278"/>
      <c r="C12" s="21"/>
      <c r="D12" s="281" t="s">
        <v>226</v>
      </c>
      <c r="E12" s="278">
        <v>1500</v>
      </c>
      <c r="F12" s="21">
        <v>1155</v>
      </c>
    </row>
    <row r="13" spans="1:6" ht="34.5" customHeight="1">
      <c r="A13" s="281"/>
      <c r="B13" s="278"/>
      <c r="C13" s="21"/>
      <c r="D13" s="281" t="s">
        <v>227</v>
      </c>
      <c r="E13" s="278"/>
      <c r="F13" s="21"/>
    </row>
    <row r="14" spans="1:6" ht="34.5" customHeight="1">
      <c r="A14" s="281"/>
      <c r="B14" s="278"/>
      <c r="C14" s="21"/>
      <c r="D14" s="281"/>
      <c r="E14" s="278"/>
      <c r="F14" s="21"/>
    </row>
    <row r="15" spans="1:6" ht="34.5" customHeight="1">
      <c r="A15" s="282" t="s">
        <v>228</v>
      </c>
      <c r="B15" s="283">
        <f>SUM(B6:B14)</f>
        <v>1500</v>
      </c>
      <c r="C15" s="283">
        <f>SUM(C6:C14)</f>
        <v>1655</v>
      </c>
      <c r="D15" s="282" t="s">
        <v>229</v>
      </c>
      <c r="E15" s="283">
        <f>E6+E7+E13</f>
        <v>1500</v>
      </c>
      <c r="F15" s="18">
        <f>F6+F7+F13</f>
        <v>1176.16</v>
      </c>
    </row>
    <row r="16" spans="1:6" ht="34.5" customHeight="1">
      <c r="A16" s="284" t="s">
        <v>191</v>
      </c>
      <c r="B16" s="278">
        <v>11</v>
      </c>
      <c r="C16" s="21">
        <v>73.31</v>
      </c>
      <c r="D16" s="284" t="s">
        <v>230</v>
      </c>
      <c r="E16" s="278"/>
      <c r="F16" s="21">
        <v>500</v>
      </c>
    </row>
    <row r="17" spans="1:6" ht="34.5" customHeight="1">
      <c r="A17" s="284" t="s">
        <v>231</v>
      </c>
      <c r="B17" s="278"/>
      <c r="C17" s="21">
        <v>10.58</v>
      </c>
      <c r="D17" s="284" t="s">
        <v>232</v>
      </c>
      <c r="E17" s="278">
        <v>11</v>
      </c>
      <c r="F17" s="21">
        <v>62.73</v>
      </c>
    </row>
    <row r="18" spans="1:6" ht="34.5" customHeight="1">
      <c r="A18" s="281"/>
      <c r="B18" s="278"/>
      <c r="C18" s="21"/>
      <c r="D18" s="281"/>
      <c r="E18" s="278"/>
      <c r="F18" s="21"/>
    </row>
    <row r="19" spans="1:6" ht="34.5" customHeight="1">
      <c r="A19" s="281"/>
      <c r="B19" s="278"/>
      <c r="C19" s="21"/>
      <c r="D19" s="281"/>
      <c r="E19" s="278"/>
      <c r="F19" s="21"/>
    </row>
    <row r="20" spans="1:6" ht="34.5" customHeight="1">
      <c r="A20" s="281"/>
      <c r="B20" s="278"/>
      <c r="C20" s="21"/>
      <c r="D20" s="281"/>
      <c r="E20" s="278"/>
      <c r="F20" s="21"/>
    </row>
    <row r="21" spans="1:6" ht="34.5" customHeight="1">
      <c r="A21" s="281"/>
      <c r="B21" s="278"/>
      <c r="C21" s="21"/>
      <c r="D21" s="281"/>
      <c r="E21" s="278"/>
      <c r="F21" s="21"/>
    </row>
    <row r="22" spans="1:6" ht="34.5" customHeight="1">
      <c r="A22" s="281"/>
      <c r="B22" s="278"/>
      <c r="C22" s="21"/>
      <c r="D22" s="281"/>
      <c r="E22" s="278"/>
      <c r="F22" s="21"/>
    </row>
    <row r="23" spans="1:6" ht="34.5" customHeight="1">
      <c r="A23" s="281"/>
      <c r="B23" s="278"/>
      <c r="C23" s="21"/>
      <c r="D23" s="281"/>
      <c r="E23" s="278"/>
      <c r="F23" s="21"/>
    </row>
    <row r="24" spans="1:6" s="13" customFormat="1" ht="34.5" customHeight="1">
      <c r="A24" s="283" t="s">
        <v>160</v>
      </c>
      <c r="B24" s="283">
        <f>B15+B16+B17</f>
        <v>1511</v>
      </c>
      <c r="C24" s="18">
        <f>C15+C16+C17</f>
        <v>1738.8899999999999</v>
      </c>
      <c r="D24" s="283" t="s">
        <v>161</v>
      </c>
      <c r="E24" s="283">
        <f>E15+E16+E17</f>
        <v>1511</v>
      </c>
      <c r="F24" s="18">
        <f>F15+F16+F17</f>
        <v>1738.89</v>
      </c>
    </row>
  </sheetData>
  <sheetProtection/>
  <mergeCells count="4">
    <mergeCell ref="A2:F2"/>
    <mergeCell ref="A3:F3"/>
    <mergeCell ref="A4:C4"/>
    <mergeCell ref="D4:F4"/>
  </mergeCells>
  <printOptions horizontalCentered="1"/>
  <pageMargins left="0.71" right="0.51" top="0.75" bottom="0.75" header="0.31" footer="0.3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85" zoomScaleSheetLayoutView="85" workbookViewId="0" topLeftCell="A5">
      <selection activeCell="O30" sqref="O30"/>
    </sheetView>
  </sheetViews>
  <sheetFormatPr defaultColWidth="9.00390625" defaultRowHeight="21.75" customHeight="1"/>
  <cols>
    <col min="1" max="1" width="30.00390625" style="233" customWidth="1"/>
    <col min="2" max="3" width="10.50390625" style="234" customWidth="1"/>
    <col min="4" max="4" width="10.50390625" style="236" customWidth="1"/>
    <col min="5" max="5" width="10.50390625" style="237" customWidth="1"/>
    <col min="6" max="6" width="10.50390625" style="234" customWidth="1"/>
    <col min="7" max="7" width="10.50390625" style="236" customWidth="1"/>
    <col min="8" max="8" width="15.00390625" style="233" customWidth="1"/>
    <col min="9" max="16384" width="9.00390625" style="233" customWidth="1"/>
  </cols>
  <sheetData>
    <row r="1" spans="1:7" s="233" customFormat="1" ht="15" customHeight="1">
      <c r="A1" s="238" t="s">
        <v>11</v>
      </c>
      <c r="B1" s="239"/>
      <c r="C1" s="239"/>
      <c r="D1" s="240"/>
      <c r="E1" s="237"/>
      <c r="F1" s="234"/>
      <c r="G1" s="236"/>
    </row>
    <row r="2" spans="1:7" ht="24.75" customHeight="1">
      <c r="A2" s="241" t="s">
        <v>12</v>
      </c>
      <c r="B2" s="241"/>
      <c r="C2" s="241"/>
      <c r="D2" s="242"/>
      <c r="E2" s="243"/>
      <c r="F2" s="241"/>
      <c r="G2" s="241"/>
    </row>
    <row r="3" spans="1:7" ht="24" customHeight="1">
      <c r="A3" s="244"/>
      <c r="B3" s="239"/>
      <c r="C3" s="245" t="s">
        <v>41</v>
      </c>
      <c r="D3" s="246"/>
      <c r="E3" s="247"/>
      <c r="F3" s="245"/>
      <c r="G3" s="245"/>
    </row>
    <row r="4" spans="1:7" s="234" customFormat="1" ht="18.75" customHeight="1">
      <c r="A4" s="248" t="s">
        <v>42</v>
      </c>
      <c r="B4" s="248" t="s">
        <v>233</v>
      </c>
      <c r="C4" s="219" t="s">
        <v>44</v>
      </c>
      <c r="D4" s="249"/>
      <c r="E4" s="250" t="s">
        <v>234</v>
      </c>
      <c r="F4" s="251"/>
      <c r="G4" s="252"/>
    </row>
    <row r="5" spans="1:8" s="234" customFormat="1" ht="37.5" customHeight="1">
      <c r="A5" s="253"/>
      <c r="B5" s="253"/>
      <c r="C5" s="219" t="s">
        <v>48</v>
      </c>
      <c r="D5" s="249" t="s">
        <v>235</v>
      </c>
      <c r="E5" s="254" t="s">
        <v>236</v>
      </c>
      <c r="F5" s="219" t="s">
        <v>237</v>
      </c>
      <c r="G5" s="223" t="s">
        <v>235</v>
      </c>
      <c r="H5" s="233"/>
    </row>
    <row r="6" spans="1:8" s="235" customFormat="1" ht="19.5" customHeight="1">
      <c r="A6" s="255" t="s">
        <v>51</v>
      </c>
      <c r="B6" s="255">
        <f>B7+B23</f>
        <v>1258431</v>
      </c>
      <c r="C6" s="255">
        <f>C7+C23</f>
        <v>1325724</v>
      </c>
      <c r="D6" s="256">
        <f>(C6/B6-1)*100</f>
        <v>5.34737303833106</v>
      </c>
      <c r="E6" s="255">
        <f>E7+E23</f>
        <v>1427859.16</v>
      </c>
      <c r="F6" s="255">
        <f aca="true" t="shared" si="0" ref="F6:F46">E6-C6</f>
        <v>102135.15999999992</v>
      </c>
      <c r="G6" s="257">
        <f>(E6/C6-1)*100</f>
        <v>7.704104323373495</v>
      </c>
      <c r="H6" s="233"/>
    </row>
    <row r="7" spans="1:8" s="235" customFormat="1" ht="15.75" customHeight="1">
      <c r="A7" s="258" t="s">
        <v>52</v>
      </c>
      <c r="B7" s="255">
        <f>SUM(B8:B22)</f>
        <v>1002653</v>
      </c>
      <c r="C7" s="255">
        <f>SUM(C8:C22)</f>
        <v>1031311</v>
      </c>
      <c r="D7" s="256">
        <f>(C7/B7-1)*100</f>
        <v>2.85821714990131</v>
      </c>
      <c r="E7" s="255">
        <f>SUM(E8:E22)</f>
        <v>1115781</v>
      </c>
      <c r="F7" s="255">
        <f t="shared" si="0"/>
        <v>84470</v>
      </c>
      <c r="G7" s="257">
        <f>(E7/C7-1)*100</f>
        <v>8.190545819835137</v>
      </c>
      <c r="H7" s="233"/>
    </row>
    <row r="8" spans="1:7" ht="15.75" customHeight="1">
      <c r="A8" s="118" t="s">
        <v>53</v>
      </c>
      <c r="B8" s="121">
        <v>372782</v>
      </c>
      <c r="C8" s="259">
        <v>409070</v>
      </c>
      <c r="D8" s="260">
        <f>(C8/B8-1)*100</f>
        <v>9.734375586804077</v>
      </c>
      <c r="E8" s="261">
        <v>466948</v>
      </c>
      <c r="F8" s="262">
        <f t="shared" si="0"/>
        <v>57878</v>
      </c>
      <c r="G8" s="263">
        <f aca="true" t="shared" si="1" ref="G7:G43">(E8/C8-1)*100</f>
        <v>14.14867871024519</v>
      </c>
    </row>
    <row r="9" spans="1:7" ht="15.75" customHeight="1">
      <c r="A9" s="118" t="s">
        <v>54</v>
      </c>
      <c r="B9" s="121">
        <v>46</v>
      </c>
      <c r="C9" s="264">
        <v>51</v>
      </c>
      <c r="D9" s="260">
        <f aca="true" t="shared" si="2" ref="D9:D24">(C9/B9-1)*100</f>
        <v>10.869565217391308</v>
      </c>
      <c r="E9" s="261">
        <v>0</v>
      </c>
      <c r="F9" s="262">
        <f t="shared" si="0"/>
        <v>-51</v>
      </c>
      <c r="G9" s="263">
        <f t="shared" si="1"/>
        <v>-100</v>
      </c>
    </row>
    <row r="10" spans="1:7" ht="15.75" customHeight="1">
      <c r="A10" s="118" t="s">
        <v>55</v>
      </c>
      <c r="B10" s="121">
        <v>82760</v>
      </c>
      <c r="C10" s="259">
        <v>87452</v>
      </c>
      <c r="D10" s="260">
        <f t="shared" si="2"/>
        <v>5.669405509908176</v>
      </c>
      <c r="E10" s="261">
        <v>104699</v>
      </c>
      <c r="F10" s="262">
        <f t="shared" si="0"/>
        <v>17247</v>
      </c>
      <c r="G10" s="263">
        <f t="shared" si="1"/>
        <v>19.72167589077436</v>
      </c>
    </row>
    <row r="11" spans="1:7" ht="15.75" customHeight="1">
      <c r="A11" s="118" t="s">
        <v>56</v>
      </c>
      <c r="B11" s="121">
        <v>26265</v>
      </c>
      <c r="C11" s="259">
        <v>34677</v>
      </c>
      <c r="D11" s="260">
        <f t="shared" si="2"/>
        <v>32.027412906910335</v>
      </c>
      <c r="E11" s="261">
        <v>51758</v>
      </c>
      <c r="F11" s="262">
        <f t="shared" si="0"/>
        <v>17081</v>
      </c>
      <c r="G11" s="263">
        <f t="shared" si="1"/>
        <v>49.257432880583664</v>
      </c>
    </row>
    <row r="12" spans="1:7" ht="15.75" customHeight="1">
      <c r="A12" s="118" t="s">
        <v>57</v>
      </c>
      <c r="B12" s="121">
        <v>547</v>
      </c>
      <c r="C12" s="259">
        <v>92</v>
      </c>
      <c r="D12" s="260">
        <f t="shared" si="2"/>
        <v>-83.18098720292505</v>
      </c>
      <c r="E12" s="261">
        <v>98</v>
      </c>
      <c r="F12" s="262">
        <f t="shared" si="0"/>
        <v>6</v>
      </c>
      <c r="G12" s="263">
        <f t="shared" si="1"/>
        <v>6.521739130434789</v>
      </c>
    </row>
    <row r="13" spans="1:7" ht="15.75" customHeight="1">
      <c r="A13" s="118" t="s">
        <v>58</v>
      </c>
      <c r="B13" s="121">
        <v>44664</v>
      </c>
      <c r="C13" s="259">
        <v>46450</v>
      </c>
      <c r="D13" s="260">
        <f t="shared" si="2"/>
        <v>3.9987461938026048</v>
      </c>
      <c r="E13" s="261">
        <v>47237</v>
      </c>
      <c r="F13" s="262">
        <f t="shared" si="0"/>
        <v>787</v>
      </c>
      <c r="G13" s="263">
        <f t="shared" si="1"/>
        <v>1.694294940796559</v>
      </c>
    </row>
    <row r="14" spans="1:7" ht="15.75" customHeight="1">
      <c r="A14" s="118" t="s">
        <v>59</v>
      </c>
      <c r="B14" s="121">
        <v>49239</v>
      </c>
      <c r="C14" s="259">
        <v>62415</v>
      </c>
      <c r="D14" s="260">
        <f t="shared" si="2"/>
        <v>26.75927618351306</v>
      </c>
      <c r="E14" s="261">
        <v>64200</v>
      </c>
      <c r="F14" s="262">
        <f t="shared" si="0"/>
        <v>1785</v>
      </c>
      <c r="G14" s="263">
        <f t="shared" si="1"/>
        <v>2.8598894496515204</v>
      </c>
    </row>
    <row r="15" spans="1:7" ht="15.75" customHeight="1">
      <c r="A15" s="118" t="s">
        <v>60</v>
      </c>
      <c r="B15" s="121">
        <v>21005</v>
      </c>
      <c r="C15" s="259">
        <v>23527</v>
      </c>
      <c r="D15" s="260">
        <f t="shared" si="2"/>
        <v>12.006665079742929</v>
      </c>
      <c r="E15" s="261">
        <v>34198</v>
      </c>
      <c r="F15" s="262">
        <f t="shared" si="0"/>
        <v>10671</v>
      </c>
      <c r="G15" s="263">
        <f t="shared" si="1"/>
        <v>45.356399030900675</v>
      </c>
    </row>
    <row r="16" spans="1:7" ht="15.75" customHeight="1">
      <c r="A16" s="118" t="s">
        <v>61</v>
      </c>
      <c r="B16" s="121">
        <v>31511</v>
      </c>
      <c r="C16" s="259">
        <v>34412</v>
      </c>
      <c r="D16" s="260">
        <f t="shared" si="2"/>
        <v>9.206308908000382</v>
      </c>
      <c r="E16" s="261">
        <v>23533</v>
      </c>
      <c r="F16" s="262">
        <f t="shared" si="0"/>
        <v>-10879</v>
      </c>
      <c r="G16" s="263">
        <f t="shared" si="1"/>
        <v>-31.613971870277812</v>
      </c>
    </row>
    <row r="17" spans="1:7" ht="15.75" customHeight="1">
      <c r="A17" s="118" t="s">
        <v>62</v>
      </c>
      <c r="B17" s="121">
        <v>188765</v>
      </c>
      <c r="C17" s="259">
        <v>152033</v>
      </c>
      <c r="D17" s="260">
        <f t="shared" si="2"/>
        <v>-19.459115831854422</v>
      </c>
      <c r="E17" s="261">
        <v>142172</v>
      </c>
      <c r="F17" s="262">
        <f t="shared" si="0"/>
        <v>-9861</v>
      </c>
      <c r="G17" s="263">
        <f t="shared" si="1"/>
        <v>-6.486091835325225</v>
      </c>
    </row>
    <row r="18" spans="1:7" ht="15.75" customHeight="1">
      <c r="A18" s="118" t="s">
        <v>63</v>
      </c>
      <c r="B18" s="121">
        <v>13199</v>
      </c>
      <c r="C18" s="259">
        <v>36398</v>
      </c>
      <c r="D18" s="260">
        <f t="shared" si="2"/>
        <v>175.76331540268205</v>
      </c>
      <c r="E18" s="261">
        <v>37563</v>
      </c>
      <c r="F18" s="262">
        <f t="shared" si="0"/>
        <v>1165</v>
      </c>
      <c r="G18" s="263">
        <f t="shared" si="1"/>
        <v>3.200725314577735</v>
      </c>
    </row>
    <row r="19" spans="1:7" ht="15.75" customHeight="1">
      <c r="A19" s="118" t="s">
        <v>64</v>
      </c>
      <c r="B19" s="261"/>
      <c r="C19" s="259"/>
      <c r="D19" s="260"/>
      <c r="E19" s="261">
        <v>0</v>
      </c>
      <c r="F19" s="262"/>
      <c r="G19" s="263"/>
    </row>
    <row r="20" spans="1:7" ht="15.75" customHeight="1">
      <c r="A20" s="118" t="s">
        <v>65</v>
      </c>
      <c r="B20" s="121">
        <v>24426</v>
      </c>
      <c r="C20" s="259">
        <v>17622</v>
      </c>
      <c r="D20" s="260">
        <f t="shared" si="2"/>
        <v>-27.855563743551947</v>
      </c>
      <c r="E20" s="261">
        <v>17679</v>
      </c>
      <c r="F20" s="262">
        <f t="shared" si="0"/>
        <v>57</v>
      </c>
      <c r="G20" s="263">
        <f t="shared" si="1"/>
        <v>0.3234593122233509</v>
      </c>
    </row>
    <row r="21" spans="1:7" ht="15.75" customHeight="1">
      <c r="A21" s="118" t="s">
        <v>66</v>
      </c>
      <c r="B21" s="121">
        <v>146910</v>
      </c>
      <c r="C21" s="259">
        <v>126508</v>
      </c>
      <c r="D21" s="260">
        <f t="shared" si="2"/>
        <v>-13.88741406303179</v>
      </c>
      <c r="E21" s="261">
        <v>125098</v>
      </c>
      <c r="F21" s="262">
        <f t="shared" si="0"/>
        <v>-1410</v>
      </c>
      <c r="G21" s="263">
        <f t="shared" si="1"/>
        <v>-1.1145540202991078</v>
      </c>
    </row>
    <row r="22" spans="1:7" ht="15.75" customHeight="1">
      <c r="A22" s="118" t="s">
        <v>67</v>
      </c>
      <c r="B22" s="121">
        <v>534</v>
      </c>
      <c r="C22" s="259">
        <v>604</v>
      </c>
      <c r="D22" s="260">
        <f t="shared" si="2"/>
        <v>13.108614232209748</v>
      </c>
      <c r="E22" s="261">
        <v>598</v>
      </c>
      <c r="F22" s="262">
        <f t="shared" si="0"/>
        <v>-6</v>
      </c>
      <c r="G22" s="263">
        <f t="shared" si="1"/>
        <v>-0.9933774834437137</v>
      </c>
    </row>
    <row r="23" spans="1:7" s="235" customFormat="1" ht="15" customHeight="1">
      <c r="A23" s="265" t="s">
        <v>68</v>
      </c>
      <c r="B23" s="266">
        <f>B24+B33+B34+B35+B36+B37+B38</f>
        <v>255778</v>
      </c>
      <c r="C23" s="266">
        <f>C24+C33+C34+C35+C36+C37+C38</f>
        <v>294413</v>
      </c>
      <c r="D23" s="256">
        <f t="shared" si="2"/>
        <v>15.104895651697948</v>
      </c>
      <c r="E23" s="266">
        <f>E24+E33+E34+E35+E36+E37+E38</f>
        <v>312078.16</v>
      </c>
      <c r="F23" s="255">
        <f t="shared" si="0"/>
        <v>17665.159999999974</v>
      </c>
      <c r="G23" s="257">
        <f t="shared" si="1"/>
        <v>6.0001290703875165</v>
      </c>
    </row>
    <row r="24" spans="1:7" ht="15.75" customHeight="1">
      <c r="A24" s="267" t="s">
        <v>69</v>
      </c>
      <c r="B24" s="268">
        <f>SUM(B25:B32)</f>
        <v>140706</v>
      </c>
      <c r="C24" s="268">
        <f>SUM(C25:C32)</f>
        <v>212050</v>
      </c>
      <c r="D24" s="260">
        <f t="shared" si="2"/>
        <v>50.70430543118274</v>
      </c>
      <c r="E24" s="268">
        <f>SUM(E25:E32)</f>
        <v>224773.15999999997</v>
      </c>
      <c r="F24" s="262">
        <f t="shared" si="0"/>
        <v>12723.159999999974</v>
      </c>
      <c r="G24" s="263">
        <f t="shared" si="1"/>
        <v>6.000075453902376</v>
      </c>
    </row>
    <row r="25" spans="1:7" ht="15.75" customHeight="1">
      <c r="A25" s="267" t="s">
        <v>70</v>
      </c>
      <c r="B25" s="259">
        <v>27633</v>
      </c>
      <c r="C25" s="259">
        <v>28464</v>
      </c>
      <c r="D25" s="260">
        <f aca="true" t="shared" si="3" ref="D25:D43">(C25/B25-1)*100</f>
        <v>3.007273911627406</v>
      </c>
      <c r="E25" s="261">
        <v>30172</v>
      </c>
      <c r="F25" s="262">
        <f t="shared" si="0"/>
        <v>1708</v>
      </c>
      <c r="G25" s="263">
        <f t="shared" si="1"/>
        <v>6.000562113546937</v>
      </c>
    </row>
    <row r="26" spans="1:7" ht="15.75" customHeight="1">
      <c r="A26" s="267" t="s">
        <v>71</v>
      </c>
      <c r="B26" s="259">
        <v>18523</v>
      </c>
      <c r="C26" s="259">
        <v>19132</v>
      </c>
      <c r="D26" s="260">
        <f t="shared" si="3"/>
        <v>3.287804351346968</v>
      </c>
      <c r="E26" s="261">
        <v>20280</v>
      </c>
      <c r="F26" s="262">
        <f t="shared" si="0"/>
        <v>1148</v>
      </c>
      <c r="G26" s="263">
        <f t="shared" si="1"/>
        <v>6.000418147606101</v>
      </c>
    </row>
    <row r="27" spans="1:7" ht="15.75" customHeight="1">
      <c r="A27" s="267" t="s">
        <v>72</v>
      </c>
      <c r="B27" s="269"/>
      <c r="C27" s="269"/>
      <c r="D27" s="260"/>
      <c r="E27" s="270"/>
      <c r="F27" s="262"/>
      <c r="G27" s="263"/>
    </row>
    <row r="28" spans="1:7" ht="15.75" customHeight="1">
      <c r="A28" s="267" t="s">
        <v>73</v>
      </c>
      <c r="B28" s="269">
        <v>3273</v>
      </c>
      <c r="C28" s="269">
        <v>9874</v>
      </c>
      <c r="D28" s="260">
        <f t="shared" si="3"/>
        <v>201.68041552092882</v>
      </c>
      <c r="E28" s="270">
        <f>C28*1.06</f>
        <v>10466.44</v>
      </c>
      <c r="F28" s="262">
        <f t="shared" si="0"/>
        <v>592.4400000000005</v>
      </c>
      <c r="G28" s="263">
        <f t="shared" si="1"/>
        <v>6.000000000000005</v>
      </c>
    </row>
    <row r="29" spans="1:8" ht="15.75" customHeight="1">
      <c r="A29" s="267" t="s">
        <v>74</v>
      </c>
      <c r="B29" s="269">
        <v>39049</v>
      </c>
      <c r="C29" s="269">
        <v>69656</v>
      </c>
      <c r="D29" s="260">
        <f t="shared" si="3"/>
        <v>78.38100847652949</v>
      </c>
      <c r="E29" s="270">
        <f>C29*1.06</f>
        <v>73835.36</v>
      </c>
      <c r="F29" s="262">
        <f t="shared" si="0"/>
        <v>4179.360000000001</v>
      </c>
      <c r="G29" s="263">
        <f t="shared" si="1"/>
        <v>6.000000000000005</v>
      </c>
      <c r="H29" s="271"/>
    </row>
    <row r="30" spans="1:7" ht="15.75" customHeight="1">
      <c r="A30" s="267" t="s">
        <v>75</v>
      </c>
      <c r="B30" s="269">
        <v>39049</v>
      </c>
      <c r="C30" s="269">
        <v>69656</v>
      </c>
      <c r="D30" s="260">
        <f t="shared" si="3"/>
        <v>78.38100847652949</v>
      </c>
      <c r="E30" s="270">
        <f>C30*1.06</f>
        <v>73835.36</v>
      </c>
      <c r="F30" s="262">
        <f t="shared" si="0"/>
        <v>4179.360000000001</v>
      </c>
      <c r="G30" s="263">
        <f t="shared" si="1"/>
        <v>6.000000000000005</v>
      </c>
    </row>
    <row r="31" spans="1:7" ht="15.75" customHeight="1">
      <c r="A31" s="267" t="s">
        <v>76</v>
      </c>
      <c r="B31" s="259">
        <v>3209</v>
      </c>
      <c r="C31" s="259">
        <v>4723</v>
      </c>
      <c r="D31" s="260">
        <f t="shared" si="3"/>
        <v>47.179806793393574</v>
      </c>
      <c r="E31" s="261">
        <v>5006</v>
      </c>
      <c r="F31" s="262">
        <f t="shared" si="0"/>
        <v>283</v>
      </c>
      <c r="G31" s="263">
        <f t="shared" si="1"/>
        <v>5.991954266356125</v>
      </c>
    </row>
    <row r="32" spans="1:7" ht="15.75" customHeight="1">
      <c r="A32" s="267" t="s">
        <v>77</v>
      </c>
      <c r="B32" s="259">
        <v>9970</v>
      </c>
      <c r="C32" s="259">
        <v>10545</v>
      </c>
      <c r="D32" s="260">
        <f t="shared" si="3"/>
        <v>5.767301905717148</v>
      </c>
      <c r="E32" s="261">
        <v>11178</v>
      </c>
      <c r="F32" s="262">
        <f t="shared" si="0"/>
        <v>633</v>
      </c>
      <c r="G32" s="263">
        <f t="shared" si="1"/>
        <v>6.002844950213371</v>
      </c>
    </row>
    <row r="33" spans="1:7" ht="15.75" customHeight="1">
      <c r="A33" s="272" t="s">
        <v>78</v>
      </c>
      <c r="B33" s="259">
        <v>37198</v>
      </c>
      <c r="C33" s="259">
        <v>24511</v>
      </c>
      <c r="D33" s="260">
        <f t="shared" si="3"/>
        <v>-34.10667240174203</v>
      </c>
      <c r="E33" s="261">
        <v>25982</v>
      </c>
      <c r="F33" s="262">
        <f t="shared" si="0"/>
        <v>1471</v>
      </c>
      <c r="G33" s="263">
        <f t="shared" si="1"/>
        <v>6.001387132307934</v>
      </c>
    </row>
    <row r="34" spans="1:7" ht="15.75" customHeight="1">
      <c r="A34" s="272" t="s">
        <v>79</v>
      </c>
      <c r="B34" s="259">
        <v>16606</v>
      </c>
      <c r="C34" s="259">
        <v>17058</v>
      </c>
      <c r="D34" s="260">
        <f t="shared" si="3"/>
        <v>2.721907744188856</v>
      </c>
      <c r="E34" s="261">
        <v>18081</v>
      </c>
      <c r="F34" s="262">
        <f t="shared" si="0"/>
        <v>1023</v>
      </c>
      <c r="G34" s="263">
        <f t="shared" si="1"/>
        <v>5.997186071051708</v>
      </c>
    </row>
    <row r="35" spans="1:7" ht="15.75" customHeight="1">
      <c r="A35" s="272" t="s">
        <v>80</v>
      </c>
      <c r="B35" s="259">
        <v>24318</v>
      </c>
      <c r="C35" s="259">
        <v>14493</v>
      </c>
      <c r="D35" s="260">
        <f t="shared" si="3"/>
        <v>-40.40217123118678</v>
      </c>
      <c r="E35" s="261">
        <v>15363</v>
      </c>
      <c r="F35" s="262">
        <f t="shared" si="0"/>
        <v>870</v>
      </c>
      <c r="G35" s="263">
        <f t="shared" si="1"/>
        <v>6.002897950734831</v>
      </c>
    </row>
    <row r="36" spans="1:7" ht="15.75" customHeight="1">
      <c r="A36" s="272" t="s">
        <v>81</v>
      </c>
      <c r="B36" s="259">
        <v>179</v>
      </c>
      <c r="C36" s="259">
        <v>96</v>
      </c>
      <c r="D36" s="260">
        <f t="shared" si="3"/>
        <v>-46.36871508379888</v>
      </c>
      <c r="E36" s="261">
        <v>102</v>
      </c>
      <c r="F36" s="262">
        <f t="shared" si="0"/>
        <v>6</v>
      </c>
      <c r="G36" s="263">
        <f t="shared" si="1"/>
        <v>6.25</v>
      </c>
    </row>
    <row r="37" spans="1:7" ht="15.75" customHeight="1">
      <c r="A37" s="272" t="s">
        <v>82</v>
      </c>
      <c r="B37" s="259">
        <v>4229</v>
      </c>
      <c r="C37" s="259">
        <v>6158</v>
      </c>
      <c r="D37" s="260">
        <f t="shared" si="3"/>
        <v>45.613620241191775</v>
      </c>
      <c r="E37" s="261">
        <v>6527</v>
      </c>
      <c r="F37" s="262">
        <f t="shared" si="0"/>
        <v>369</v>
      </c>
      <c r="G37" s="263">
        <f t="shared" si="1"/>
        <v>5.992205261448524</v>
      </c>
    </row>
    <row r="38" spans="1:7" ht="15.75" customHeight="1">
      <c r="A38" s="272" t="s">
        <v>83</v>
      </c>
      <c r="B38" s="259">
        <v>32542</v>
      </c>
      <c r="C38" s="259">
        <v>20047</v>
      </c>
      <c r="D38" s="260">
        <f t="shared" si="3"/>
        <v>-38.3965337102821</v>
      </c>
      <c r="E38" s="261">
        <v>21250</v>
      </c>
      <c r="F38" s="262">
        <f t="shared" si="0"/>
        <v>1203</v>
      </c>
      <c r="G38" s="263">
        <f t="shared" si="1"/>
        <v>6.00089788995859</v>
      </c>
    </row>
    <row r="39" spans="1:8" s="235" customFormat="1" ht="15" customHeight="1">
      <c r="A39" s="258" t="s">
        <v>238</v>
      </c>
      <c r="B39" s="255">
        <f>B40+B41+B42+B43</f>
        <v>869588.3333333334</v>
      </c>
      <c r="C39" s="255">
        <f>C40+C41+C42+C43</f>
        <v>931589.3333333334</v>
      </c>
      <c r="D39" s="256">
        <f t="shared" si="3"/>
        <v>7.12992546281479</v>
      </c>
      <c r="E39" s="255">
        <f>E40+E41+E42+E43</f>
        <v>1112359</v>
      </c>
      <c r="F39" s="255">
        <f>F40+F41+F42+F43</f>
        <v>180769.66666666663</v>
      </c>
      <c r="G39" s="257">
        <f t="shared" si="1"/>
        <v>19.404437148271334</v>
      </c>
      <c r="H39" s="233"/>
    </row>
    <row r="40" spans="1:7" ht="15.75" customHeight="1">
      <c r="A40" s="267" t="s">
        <v>239</v>
      </c>
      <c r="B40" s="121">
        <v>372782</v>
      </c>
      <c r="C40" s="121">
        <v>409070</v>
      </c>
      <c r="D40" s="260">
        <f t="shared" si="3"/>
        <v>9.734375586804077</v>
      </c>
      <c r="E40" s="268">
        <f>E8/0.5*0.5</f>
        <v>466948</v>
      </c>
      <c r="F40" s="262">
        <f t="shared" si="0"/>
        <v>57878</v>
      </c>
      <c r="G40" s="263">
        <f t="shared" si="1"/>
        <v>14.14867871024519</v>
      </c>
    </row>
    <row r="41" spans="1:7" ht="15.75" customHeight="1">
      <c r="A41" s="267" t="s">
        <v>240</v>
      </c>
      <c r="B41" s="121">
        <v>46</v>
      </c>
      <c r="C41" s="121">
        <v>51</v>
      </c>
      <c r="D41" s="260">
        <f t="shared" si="3"/>
        <v>10.869565217391308</v>
      </c>
      <c r="E41" s="268">
        <f>E9/0.5*0.5</f>
        <v>0</v>
      </c>
      <c r="F41" s="262">
        <f t="shared" si="0"/>
        <v>-51</v>
      </c>
      <c r="G41" s="263">
        <f t="shared" si="1"/>
        <v>-100</v>
      </c>
    </row>
    <row r="42" spans="1:7" ht="15.75" customHeight="1">
      <c r="A42" s="272" t="s">
        <v>241</v>
      </c>
      <c r="B42" s="262">
        <v>129627</v>
      </c>
      <c r="C42" s="262">
        <v>106829</v>
      </c>
      <c r="D42" s="260">
        <f t="shared" si="3"/>
        <v>-17.587385344102692</v>
      </c>
      <c r="E42" s="262">
        <v>106831</v>
      </c>
      <c r="F42" s="262">
        <f t="shared" si="0"/>
        <v>2</v>
      </c>
      <c r="G42" s="263"/>
    </row>
    <row r="43" spans="1:7" ht="15.75" customHeight="1">
      <c r="A43" s="272" t="s">
        <v>242</v>
      </c>
      <c r="B43" s="262">
        <f>B10/0.24*0.76+B11/0.2*0.8</f>
        <v>367133.3333333334</v>
      </c>
      <c r="C43" s="262">
        <f>C10/0.24*0.76+C11/0.2*0.8</f>
        <v>415639.3333333334</v>
      </c>
      <c r="D43" s="260">
        <f t="shared" si="3"/>
        <v>13.21209369892864</v>
      </c>
      <c r="E43" s="121">
        <v>538580</v>
      </c>
      <c r="F43" s="262">
        <f t="shared" si="0"/>
        <v>122940.66666666663</v>
      </c>
      <c r="G43" s="263">
        <f t="shared" si="1"/>
        <v>29.57868921613127</v>
      </c>
    </row>
  </sheetData>
  <sheetProtection/>
  <mergeCells count="6">
    <mergeCell ref="A2:G2"/>
    <mergeCell ref="C3:G3"/>
    <mergeCell ref="C4:D4"/>
    <mergeCell ref="E4:G4"/>
    <mergeCell ref="A4:A5"/>
    <mergeCell ref="B4:B5"/>
  </mergeCells>
  <printOptions horizontalCentered="1"/>
  <pageMargins left="0.71" right="0.71" top="0.75" bottom="0.31" header="0.31" footer="0.31"/>
  <pageSetup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90" zoomScaleSheetLayoutView="90" workbookViewId="0" topLeftCell="A1">
      <selection activeCell="G22" sqref="G22"/>
    </sheetView>
  </sheetViews>
  <sheetFormatPr defaultColWidth="9.00390625" defaultRowHeight="30" customHeight="1"/>
  <cols>
    <col min="1" max="1" width="34.25390625" style="209" customWidth="1"/>
    <col min="2" max="2" width="15.00390625" style="210" customWidth="1"/>
    <col min="3" max="3" width="15.875" style="211" customWidth="1"/>
    <col min="4" max="5" width="20.00390625" style="210" customWidth="1"/>
    <col min="6" max="6" width="12.00390625" style="212" customWidth="1"/>
    <col min="7" max="16384" width="9.00390625" style="207" customWidth="1"/>
  </cols>
  <sheetData>
    <row r="1" spans="1:6" s="207" customFormat="1" ht="15" customHeight="1">
      <c r="A1" s="213" t="s">
        <v>13</v>
      </c>
      <c r="B1" s="210"/>
      <c r="C1" s="211"/>
      <c r="D1" s="210"/>
      <c r="E1" s="210"/>
      <c r="F1" s="212"/>
    </row>
    <row r="2" spans="1:6" s="207" customFormat="1" ht="24.75" customHeight="1">
      <c r="A2" s="214" t="s">
        <v>14</v>
      </c>
      <c r="B2" s="215"/>
      <c r="C2" s="216"/>
      <c r="D2" s="215"/>
      <c r="E2" s="215"/>
      <c r="F2" s="215"/>
    </row>
    <row r="3" spans="1:6" s="207" customFormat="1" ht="24" customHeight="1">
      <c r="A3" s="209"/>
      <c r="B3" s="210"/>
      <c r="C3" s="217" t="s">
        <v>41</v>
      </c>
      <c r="D3" s="218"/>
      <c r="E3" s="218"/>
      <c r="F3" s="218"/>
    </row>
    <row r="4" spans="1:6" s="207" customFormat="1" ht="36.75" customHeight="1">
      <c r="A4" s="219" t="s">
        <v>84</v>
      </c>
      <c r="B4" s="220" t="s">
        <v>113</v>
      </c>
      <c r="C4" s="221" t="s">
        <v>243</v>
      </c>
      <c r="D4" s="222"/>
      <c r="E4" s="222"/>
      <c r="F4" s="223" t="s">
        <v>244</v>
      </c>
    </row>
    <row r="5" spans="1:6" s="207" customFormat="1" ht="36.75" customHeight="1">
      <c r="A5" s="219"/>
      <c r="B5" s="224"/>
      <c r="C5" s="221" t="s">
        <v>245</v>
      </c>
      <c r="D5" s="222" t="s">
        <v>246</v>
      </c>
      <c r="E5" s="222" t="s">
        <v>247</v>
      </c>
      <c r="F5" s="223"/>
    </row>
    <row r="6" spans="1:6" s="208" customFormat="1" ht="30" customHeight="1">
      <c r="A6" s="225" t="s">
        <v>86</v>
      </c>
      <c r="B6" s="226">
        <f>SUM(B7:B27)</f>
        <v>1778278</v>
      </c>
      <c r="C6" s="226">
        <f>SUM(C7:C27)</f>
        <v>1936030</v>
      </c>
      <c r="D6" s="227">
        <f>SUM(D7:D27)</f>
        <v>1586030</v>
      </c>
      <c r="E6" s="227">
        <f>SUM(E7:E27)</f>
        <v>350000</v>
      </c>
      <c r="F6" s="228">
        <f aca="true" t="shared" si="0" ref="F6:F26">((C6-B6)/B6)*100</f>
        <v>8.871053907206859</v>
      </c>
    </row>
    <row r="7" spans="1:6" s="207" customFormat="1" ht="30" customHeight="1">
      <c r="A7" s="118" t="s">
        <v>87</v>
      </c>
      <c r="B7" s="229">
        <v>242844</v>
      </c>
      <c r="C7" s="230">
        <f aca="true" t="shared" si="1" ref="C7:C27">D7+E7</f>
        <v>250000</v>
      </c>
      <c r="D7" s="121">
        <v>240000</v>
      </c>
      <c r="E7" s="229">
        <v>10000</v>
      </c>
      <c r="F7" s="231">
        <f t="shared" si="0"/>
        <v>2.946747706346461</v>
      </c>
    </row>
    <row r="8" spans="1:6" s="207" customFormat="1" ht="30" customHeight="1">
      <c r="A8" s="118" t="s">
        <v>88</v>
      </c>
      <c r="B8" s="229">
        <v>1466</v>
      </c>
      <c r="C8" s="230">
        <f t="shared" si="1"/>
        <v>1700</v>
      </c>
      <c r="D8" s="121">
        <v>1500</v>
      </c>
      <c r="E8" s="229">
        <v>200</v>
      </c>
      <c r="F8" s="231">
        <f t="shared" si="0"/>
        <v>15.961800818553886</v>
      </c>
    </row>
    <row r="9" spans="1:6" s="207" customFormat="1" ht="30" customHeight="1">
      <c r="A9" s="118" t="s">
        <v>89</v>
      </c>
      <c r="B9" s="229">
        <v>85492</v>
      </c>
      <c r="C9" s="230">
        <f t="shared" si="1"/>
        <v>92000</v>
      </c>
      <c r="D9" s="121">
        <v>88000</v>
      </c>
      <c r="E9" s="229">
        <v>4000</v>
      </c>
      <c r="F9" s="231">
        <f t="shared" si="0"/>
        <v>7.6124081785430215</v>
      </c>
    </row>
    <row r="10" spans="1:6" s="207" customFormat="1" ht="30" customHeight="1">
      <c r="A10" s="118" t="s">
        <v>90</v>
      </c>
      <c r="B10" s="229">
        <v>313733</v>
      </c>
      <c r="C10" s="230">
        <f t="shared" si="1"/>
        <v>339000</v>
      </c>
      <c r="D10" s="121">
        <v>304000</v>
      </c>
      <c r="E10" s="229">
        <v>35000</v>
      </c>
      <c r="F10" s="231">
        <f t="shared" si="0"/>
        <v>8.053663465430796</v>
      </c>
    </row>
    <row r="11" spans="1:6" s="207" customFormat="1" ht="30" customHeight="1">
      <c r="A11" s="118" t="s">
        <v>91</v>
      </c>
      <c r="B11" s="229">
        <v>139707</v>
      </c>
      <c r="C11" s="230">
        <f t="shared" si="1"/>
        <v>145000</v>
      </c>
      <c r="D11" s="121">
        <v>130000</v>
      </c>
      <c r="E11" s="229">
        <v>15000</v>
      </c>
      <c r="F11" s="231">
        <f t="shared" si="0"/>
        <v>3.788643375063526</v>
      </c>
    </row>
    <row r="12" spans="1:6" s="207" customFormat="1" ht="30" customHeight="1">
      <c r="A12" s="118" t="s">
        <v>92</v>
      </c>
      <c r="B12" s="229">
        <v>19337</v>
      </c>
      <c r="C12" s="230">
        <f t="shared" si="1"/>
        <v>21000</v>
      </c>
      <c r="D12" s="121">
        <v>16000</v>
      </c>
      <c r="E12" s="229">
        <v>5000</v>
      </c>
      <c r="F12" s="231">
        <f t="shared" si="0"/>
        <v>8.600093085794073</v>
      </c>
    </row>
    <row r="13" spans="1:6" s="207" customFormat="1" ht="30" customHeight="1">
      <c r="A13" s="118" t="s">
        <v>93</v>
      </c>
      <c r="B13" s="229">
        <v>122210</v>
      </c>
      <c r="C13" s="230">
        <f t="shared" si="1"/>
        <v>135000</v>
      </c>
      <c r="D13" s="121">
        <v>100000</v>
      </c>
      <c r="E13" s="229">
        <v>35000</v>
      </c>
      <c r="F13" s="231">
        <f t="shared" si="0"/>
        <v>10.465592013746829</v>
      </c>
    </row>
    <row r="14" spans="1:6" s="207" customFormat="1" ht="30" customHeight="1">
      <c r="A14" s="118" t="s">
        <v>94</v>
      </c>
      <c r="B14" s="229">
        <v>103300</v>
      </c>
      <c r="C14" s="230">
        <f t="shared" si="1"/>
        <v>127500</v>
      </c>
      <c r="D14" s="121">
        <v>87500</v>
      </c>
      <c r="E14" s="229">
        <v>40000</v>
      </c>
      <c r="F14" s="231">
        <f t="shared" si="0"/>
        <v>23.426911907066795</v>
      </c>
    </row>
    <row r="15" spans="1:6" s="207" customFormat="1" ht="30" customHeight="1">
      <c r="A15" s="118" t="s">
        <v>95</v>
      </c>
      <c r="B15" s="229">
        <v>66500</v>
      </c>
      <c r="C15" s="230">
        <f t="shared" si="1"/>
        <v>70000</v>
      </c>
      <c r="D15" s="121">
        <v>40000</v>
      </c>
      <c r="E15" s="229">
        <v>30000</v>
      </c>
      <c r="F15" s="231">
        <f t="shared" si="0"/>
        <v>5.263157894736842</v>
      </c>
    </row>
    <row r="16" spans="1:6" s="207" customFormat="1" ht="30" customHeight="1">
      <c r="A16" s="118" t="s">
        <v>96</v>
      </c>
      <c r="B16" s="229">
        <v>153517</v>
      </c>
      <c r="C16" s="230">
        <f t="shared" si="1"/>
        <v>160000</v>
      </c>
      <c r="D16" s="121">
        <v>140000</v>
      </c>
      <c r="E16" s="229">
        <v>20000</v>
      </c>
      <c r="F16" s="231">
        <f t="shared" si="0"/>
        <v>4.222985076571324</v>
      </c>
    </row>
    <row r="17" spans="1:6" s="207" customFormat="1" ht="30" customHeight="1">
      <c r="A17" s="118" t="s">
        <v>97</v>
      </c>
      <c r="B17" s="229">
        <v>189615</v>
      </c>
      <c r="C17" s="230">
        <f t="shared" si="1"/>
        <v>195000</v>
      </c>
      <c r="D17" s="121">
        <v>130000</v>
      </c>
      <c r="E17" s="229">
        <v>65000</v>
      </c>
      <c r="F17" s="231">
        <f t="shared" si="0"/>
        <v>2.8399651926271656</v>
      </c>
    </row>
    <row r="18" spans="1:6" s="207" customFormat="1" ht="30" customHeight="1">
      <c r="A18" s="118" t="s">
        <v>98</v>
      </c>
      <c r="B18" s="229">
        <v>73335</v>
      </c>
      <c r="C18" s="230">
        <f t="shared" si="1"/>
        <v>80000</v>
      </c>
      <c r="D18" s="121">
        <v>60000</v>
      </c>
      <c r="E18" s="229">
        <v>20000</v>
      </c>
      <c r="F18" s="231">
        <f t="shared" si="0"/>
        <v>9.088429808413444</v>
      </c>
    </row>
    <row r="19" spans="1:6" s="207" customFormat="1" ht="30" customHeight="1">
      <c r="A19" s="118" t="s">
        <v>99</v>
      </c>
      <c r="B19" s="229">
        <v>82367</v>
      </c>
      <c r="C19" s="230">
        <f t="shared" si="1"/>
        <v>95000</v>
      </c>
      <c r="D19" s="121">
        <v>60000</v>
      </c>
      <c r="E19" s="229">
        <v>35000</v>
      </c>
      <c r="F19" s="231">
        <f t="shared" si="0"/>
        <v>15.337453106219723</v>
      </c>
    </row>
    <row r="20" spans="1:6" s="207" customFormat="1" ht="30" customHeight="1">
      <c r="A20" s="118" t="s">
        <v>100</v>
      </c>
      <c r="B20" s="229">
        <v>56927</v>
      </c>
      <c r="C20" s="230">
        <f t="shared" si="1"/>
        <v>62000</v>
      </c>
      <c r="D20" s="121">
        <v>47000</v>
      </c>
      <c r="E20" s="229">
        <v>15000</v>
      </c>
      <c r="F20" s="231">
        <f t="shared" si="0"/>
        <v>8.911412862086532</v>
      </c>
    </row>
    <row r="21" spans="1:6" s="207" customFormat="1" ht="30" customHeight="1">
      <c r="A21" s="118" t="s">
        <v>101</v>
      </c>
      <c r="B21" s="229">
        <v>5275</v>
      </c>
      <c r="C21" s="230">
        <f t="shared" si="1"/>
        <v>7800</v>
      </c>
      <c r="D21" s="121">
        <v>6000</v>
      </c>
      <c r="E21" s="229">
        <v>1800</v>
      </c>
      <c r="F21" s="231">
        <f t="shared" si="0"/>
        <v>47.867298578199055</v>
      </c>
    </row>
    <row r="22" spans="1:6" s="207" customFormat="1" ht="30" customHeight="1">
      <c r="A22" s="118" t="s">
        <v>102</v>
      </c>
      <c r="B22" s="229">
        <v>17280</v>
      </c>
      <c r="C22" s="230">
        <f t="shared" si="1"/>
        <v>18500</v>
      </c>
      <c r="D22" s="121">
        <v>17500</v>
      </c>
      <c r="E22" s="229">
        <v>1000</v>
      </c>
      <c r="F22" s="231">
        <f t="shared" si="0"/>
        <v>7.060185185185184</v>
      </c>
    </row>
    <row r="23" spans="1:6" s="207" customFormat="1" ht="30" customHeight="1">
      <c r="A23" s="118" t="s">
        <v>103</v>
      </c>
      <c r="B23" s="229">
        <v>70623</v>
      </c>
      <c r="C23" s="230">
        <f t="shared" si="1"/>
        <v>75000</v>
      </c>
      <c r="D23" s="121">
        <v>60000</v>
      </c>
      <c r="E23" s="229">
        <v>15000</v>
      </c>
      <c r="F23" s="231">
        <f t="shared" si="0"/>
        <v>6.197697633915297</v>
      </c>
    </row>
    <row r="24" spans="1:6" s="207" customFormat="1" ht="30" customHeight="1">
      <c r="A24" s="118" t="s">
        <v>104</v>
      </c>
      <c r="B24" s="229">
        <v>2537</v>
      </c>
      <c r="C24" s="230">
        <f t="shared" si="1"/>
        <v>3000</v>
      </c>
      <c r="D24" s="121">
        <v>2000</v>
      </c>
      <c r="E24" s="229">
        <v>1000</v>
      </c>
      <c r="F24" s="231">
        <f t="shared" si="0"/>
        <v>18.24990145841545</v>
      </c>
    </row>
    <row r="25" spans="1:6" s="207" customFormat="1" ht="30" customHeight="1">
      <c r="A25" s="118" t="s">
        <v>105</v>
      </c>
      <c r="B25" s="229">
        <v>11708</v>
      </c>
      <c r="C25" s="230">
        <f t="shared" si="1"/>
        <v>13500</v>
      </c>
      <c r="D25" s="121">
        <v>11500</v>
      </c>
      <c r="E25" s="229">
        <v>2000</v>
      </c>
      <c r="F25" s="231">
        <f t="shared" si="0"/>
        <v>15.305773829859925</v>
      </c>
    </row>
    <row r="26" spans="1:6" s="207" customFormat="1" ht="30" customHeight="1">
      <c r="A26" s="118" t="s">
        <v>106</v>
      </c>
      <c r="B26" s="229">
        <v>20505</v>
      </c>
      <c r="C26" s="230">
        <v>25030</v>
      </c>
      <c r="D26" s="121">
        <v>25030</v>
      </c>
      <c r="E26" s="229"/>
      <c r="F26" s="231">
        <f t="shared" si="0"/>
        <v>22.067788344306265</v>
      </c>
    </row>
    <row r="27" spans="1:6" s="207" customFormat="1" ht="30" customHeight="1">
      <c r="A27" s="232" t="s">
        <v>248</v>
      </c>
      <c r="B27" s="229"/>
      <c r="C27" s="230">
        <v>20000</v>
      </c>
      <c r="D27" s="121">
        <v>20000</v>
      </c>
      <c r="E27" s="229"/>
      <c r="F27" s="231"/>
    </row>
  </sheetData>
  <sheetProtection/>
  <mergeCells count="6">
    <mergeCell ref="A2:F2"/>
    <mergeCell ref="C3:F3"/>
    <mergeCell ref="C4:E4"/>
    <mergeCell ref="A4:A5"/>
    <mergeCell ref="B4:B5"/>
    <mergeCell ref="F4:F5"/>
  </mergeCells>
  <printOptions horizontalCentered="1"/>
  <pageMargins left="0.71" right="0.47" top="0.75" bottom="0.75" header="0.31" footer="0.31"/>
  <pageSetup horizontalDpi="600" verticalDpi="600" orientation="portrait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IM1247"/>
  <sheetViews>
    <sheetView view="pageBreakPreview" zoomScaleSheetLayoutView="100" workbookViewId="0" topLeftCell="A1">
      <selection activeCell="G22" sqref="G22"/>
    </sheetView>
  </sheetViews>
  <sheetFormatPr defaultColWidth="9.00390625" defaultRowHeight="13.5"/>
  <cols>
    <col min="1" max="1" width="17.75390625" style="174" customWidth="1"/>
    <col min="2" max="2" width="46.625" style="170" customWidth="1"/>
    <col min="3" max="3" width="24.25390625" style="175" customWidth="1"/>
    <col min="4" max="242" width="9.00390625" style="170" customWidth="1"/>
    <col min="243" max="16384" width="9.00390625" style="176" customWidth="1"/>
  </cols>
  <sheetData>
    <row r="1" spans="1:3" s="170" customFormat="1" ht="15" customHeight="1">
      <c r="A1" s="177" t="s">
        <v>15</v>
      </c>
      <c r="C1" s="175"/>
    </row>
    <row r="2" spans="1:3" s="171" customFormat="1" ht="51" customHeight="1">
      <c r="A2" s="178" t="s">
        <v>249</v>
      </c>
      <c r="B2" s="179"/>
      <c r="C2" s="180"/>
    </row>
    <row r="3" spans="1:3" s="170" customFormat="1" ht="24" customHeight="1">
      <c r="A3" s="174"/>
      <c r="C3" s="181" t="s">
        <v>41</v>
      </c>
    </row>
    <row r="4" spans="1:3" s="170" customFormat="1" ht="37.5" customHeight="1">
      <c r="A4" s="182" t="s">
        <v>250</v>
      </c>
      <c r="B4" s="183" t="s">
        <v>251</v>
      </c>
      <c r="C4" s="184" t="s">
        <v>252</v>
      </c>
    </row>
    <row r="5" spans="1:3" s="172" customFormat="1" ht="19.5" customHeight="1">
      <c r="A5" s="185" t="s">
        <v>209</v>
      </c>
      <c r="B5" s="186"/>
      <c r="C5" s="184">
        <f>C6+C235+C239+C249+C339+C390+C446+C503+C629+C700+C772+C791+C898+C956+C1020+C1040+C1070+C1080+C1124+C1144+C1188+C1236+C1237+C1240+C1246</f>
        <v>1936029.993438</v>
      </c>
    </row>
    <row r="6" spans="1:247" s="173" customFormat="1" ht="19.5" customHeight="1">
      <c r="A6" s="187">
        <v>201</v>
      </c>
      <c r="B6" s="188" t="s">
        <v>253</v>
      </c>
      <c r="C6" s="189">
        <f>SUM(C7,C19,C28,C39,C50,C61,C72,C80,C89,C102,C111,C122,C134,C141,C149,C155,C162,C169,C176,C183,C190,C198,C204,C210,C217,C232)</f>
        <v>249999.52003800002</v>
      </c>
      <c r="II6" s="200"/>
      <c r="IJ6" s="200"/>
      <c r="IK6" s="200"/>
      <c r="IL6" s="200"/>
      <c r="IM6" s="200"/>
    </row>
    <row r="7" spans="1:247" s="173" customFormat="1" ht="19.5" customHeight="1">
      <c r="A7" s="187">
        <v>20101</v>
      </c>
      <c r="B7" s="190" t="s">
        <v>254</v>
      </c>
      <c r="C7" s="189">
        <f>SUM(C8:C18)</f>
        <v>4074</v>
      </c>
      <c r="II7" s="200"/>
      <c r="IJ7" s="200"/>
      <c r="IK7" s="200"/>
      <c r="IL7" s="200"/>
      <c r="IM7" s="200"/>
    </row>
    <row r="8" spans="1:3" s="170" customFormat="1" ht="19.5" customHeight="1">
      <c r="A8" s="191">
        <v>2010101</v>
      </c>
      <c r="B8" s="192" t="s">
        <v>255</v>
      </c>
      <c r="C8" s="193">
        <v>1040</v>
      </c>
    </row>
    <row r="9" spans="1:3" s="170" customFormat="1" ht="19.5" customHeight="1">
      <c r="A9" s="191">
        <v>2010102</v>
      </c>
      <c r="B9" s="192" t="s">
        <v>256</v>
      </c>
      <c r="C9" s="193">
        <v>2838</v>
      </c>
    </row>
    <row r="10" spans="1:3" s="170" customFormat="1" ht="19.5" customHeight="1">
      <c r="A10" s="191">
        <v>2010103</v>
      </c>
      <c r="B10" s="194" t="s">
        <v>257</v>
      </c>
      <c r="C10" s="193"/>
    </row>
    <row r="11" spans="1:3" s="170" customFormat="1" ht="19.5" customHeight="1">
      <c r="A11" s="191">
        <v>2010104</v>
      </c>
      <c r="B11" s="194" t="s">
        <v>258</v>
      </c>
      <c r="C11" s="193"/>
    </row>
    <row r="12" spans="1:3" s="170" customFormat="1" ht="19.5" customHeight="1">
      <c r="A12" s="191">
        <v>2010105</v>
      </c>
      <c r="B12" s="194" t="s">
        <v>259</v>
      </c>
      <c r="C12" s="193"/>
    </row>
    <row r="13" spans="1:3" s="170" customFormat="1" ht="19.5" customHeight="1">
      <c r="A13" s="191">
        <v>2010106</v>
      </c>
      <c r="B13" s="195" t="s">
        <v>260</v>
      </c>
      <c r="C13" s="193"/>
    </row>
    <row r="14" spans="1:3" s="170" customFormat="1" ht="19.5" customHeight="1">
      <c r="A14" s="191">
        <v>2010107</v>
      </c>
      <c r="B14" s="195" t="s">
        <v>261</v>
      </c>
      <c r="C14" s="193"/>
    </row>
    <row r="15" spans="1:3" s="170" customFormat="1" ht="19.5" customHeight="1">
      <c r="A15" s="191">
        <v>2010108</v>
      </c>
      <c r="B15" s="195" t="s">
        <v>262</v>
      </c>
      <c r="C15" s="193"/>
    </row>
    <row r="16" spans="1:3" s="170" customFormat="1" ht="19.5" customHeight="1">
      <c r="A16" s="191">
        <v>2010109</v>
      </c>
      <c r="B16" s="195" t="s">
        <v>263</v>
      </c>
      <c r="C16" s="193"/>
    </row>
    <row r="17" spans="1:3" s="170" customFormat="1" ht="19.5" customHeight="1">
      <c r="A17" s="191">
        <v>2010150</v>
      </c>
      <c r="B17" s="195" t="s">
        <v>264</v>
      </c>
      <c r="C17" s="193"/>
    </row>
    <row r="18" spans="1:3" s="170" customFormat="1" ht="19.5" customHeight="1">
      <c r="A18" s="191">
        <v>2010199</v>
      </c>
      <c r="B18" s="195" t="s">
        <v>265</v>
      </c>
      <c r="C18" s="193">
        <v>196</v>
      </c>
    </row>
    <row r="19" spans="1:247" s="173" customFormat="1" ht="19.5" customHeight="1">
      <c r="A19" s="187">
        <v>20102</v>
      </c>
      <c r="B19" s="190" t="s">
        <v>266</v>
      </c>
      <c r="C19" s="189">
        <f>SUM(C20:C27)</f>
        <v>1977</v>
      </c>
      <c r="II19" s="200"/>
      <c r="IJ19" s="200"/>
      <c r="IK19" s="200"/>
      <c r="IL19" s="200"/>
      <c r="IM19" s="200"/>
    </row>
    <row r="20" spans="1:3" s="170" customFormat="1" ht="19.5" customHeight="1">
      <c r="A20" s="191">
        <v>2010201</v>
      </c>
      <c r="B20" s="192" t="s">
        <v>255</v>
      </c>
      <c r="C20" s="193">
        <v>1453</v>
      </c>
    </row>
    <row r="21" spans="1:3" s="170" customFormat="1" ht="19.5" customHeight="1">
      <c r="A21" s="191">
        <v>2010202</v>
      </c>
      <c r="B21" s="192" t="s">
        <v>256</v>
      </c>
      <c r="C21" s="193">
        <v>305</v>
      </c>
    </row>
    <row r="22" spans="1:3" s="170" customFormat="1" ht="19.5" customHeight="1">
      <c r="A22" s="191">
        <v>2010203</v>
      </c>
      <c r="B22" s="194" t="s">
        <v>257</v>
      </c>
      <c r="C22" s="193">
        <v>20</v>
      </c>
    </row>
    <row r="23" spans="1:3" s="170" customFormat="1" ht="19.5" customHeight="1">
      <c r="A23" s="191">
        <v>2010204</v>
      </c>
      <c r="B23" s="194" t="s">
        <v>267</v>
      </c>
      <c r="C23" s="193"/>
    </row>
    <row r="24" spans="1:3" s="170" customFormat="1" ht="19.5" customHeight="1">
      <c r="A24" s="191">
        <v>2010205</v>
      </c>
      <c r="B24" s="194" t="s">
        <v>268</v>
      </c>
      <c r="C24" s="193"/>
    </row>
    <row r="25" spans="1:5" s="170" customFormat="1" ht="19.5" customHeight="1">
      <c r="A25" s="191">
        <v>2010206</v>
      </c>
      <c r="B25" s="194" t="s">
        <v>269</v>
      </c>
      <c r="C25" s="193">
        <v>74</v>
      </c>
      <c r="E25" s="196"/>
    </row>
    <row r="26" spans="1:3" s="170" customFormat="1" ht="19.5" customHeight="1">
      <c r="A26" s="191">
        <v>2010250</v>
      </c>
      <c r="B26" s="194" t="s">
        <v>264</v>
      </c>
      <c r="C26" s="193"/>
    </row>
    <row r="27" spans="1:3" s="170" customFormat="1" ht="19.5" customHeight="1">
      <c r="A27" s="191">
        <v>2010299</v>
      </c>
      <c r="B27" s="194" t="s">
        <v>270</v>
      </c>
      <c r="C27" s="193">
        <v>125</v>
      </c>
    </row>
    <row r="28" spans="1:247" s="173" customFormat="1" ht="19.5" customHeight="1">
      <c r="A28" s="187">
        <v>20103</v>
      </c>
      <c r="B28" s="190" t="s">
        <v>271</v>
      </c>
      <c r="C28" s="189">
        <f>SUM(C29:C38)</f>
        <v>85398.7</v>
      </c>
      <c r="II28" s="200"/>
      <c r="IJ28" s="200"/>
      <c r="IK28" s="200"/>
      <c r="IL28" s="200"/>
      <c r="IM28" s="200"/>
    </row>
    <row r="29" spans="1:3" s="170" customFormat="1" ht="19.5" customHeight="1">
      <c r="A29" s="191">
        <v>2010301</v>
      </c>
      <c r="B29" s="192" t="s">
        <v>255</v>
      </c>
      <c r="C29" s="193">
        <f>45820+3877</f>
        <v>49697</v>
      </c>
    </row>
    <row r="30" spans="1:3" s="170" customFormat="1" ht="19.5" customHeight="1">
      <c r="A30" s="191">
        <v>2010302</v>
      </c>
      <c r="B30" s="192" t="s">
        <v>256</v>
      </c>
      <c r="C30" s="193">
        <f>2929+2000</f>
        <v>4929</v>
      </c>
    </row>
    <row r="31" spans="1:3" s="170" customFormat="1" ht="19.5" customHeight="1">
      <c r="A31" s="191">
        <v>2010303</v>
      </c>
      <c r="B31" s="194" t="s">
        <v>257</v>
      </c>
      <c r="C31" s="193">
        <v>16641</v>
      </c>
    </row>
    <row r="32" spans="1:3" s="170" customFormat="1" ht="19.5" customHeight="1">
      <c r="A32" s="191">
        <v>2010304</v>
      </c>
      <c r="B32" s="194" t="s">
        <v>272</v>
      </c>
      <c r="C32" s="193">
        <v>1882</v>
      </c>
    </row>
    <row r="33" spans="1:3" s="170" customFormat="1" ht="19.5" customHeight="1">
      <c r="A33" s="191">
        <v>2010305</v>
      </c>
      <c r="B33" s="194" t="s">
        <v>273</v>
      </c>
      <c r="C33" s="193">
        <v>680.5</v>
      </c>
    </row>
    <row r="34" spans="1:3" s="170" customFormat="1" ht="19.5" customHeight="1">
      <c r="A34" s="191">
        <v>2010306</v>
      </c>
      <c r="B34" s="197" t="s">
        <v>274</v>
      </c>
      <c r="C34" s="193">
        <v>4463</v>
      </c>
    </row>
    <row r="35" spans="1:3" s="170" customFormat="1" ht="19.5" customHeight="1">
      <c r="A35" s="191">
        <v>2010308</v>
      </c>
      <c r="B35" s="192" t="s">
        <v>275</v>
      </c>
      <c r="C35" s="193">
        <v>931</v>
      </c>
    </row>
    <row r="36" spans="1:3" s="170" customFormat="1" ht="19.5" customHeight="1">
      <c r="A36" s="191">
        <v>2010309</v>
      </c>
      <c r="B36" s="194" t="s">
        <v>276</v>
      </c>
      <c r="C36" s="193"/>
    </row>
    <row r="37" spans="1:3" s="170" customFormat="1" ht="19.5" customHeight="1">
      <c r="A37" s="191">
        <v>2010350</v>
      </c>
      <c r="B37" s="194" t="s">
        <v>264</v>
      </c>
      <c r="C37" s="193">
        <v>259</v>
      </c>
    </row>
    <row r="38" spans="1:3" s="170" customFormat="1" ht="19.5" customHeight="1">
      <c r="A38" s="191">
        <v>2010399</v>
      </c>
      <c r="B38" s="194" t="s">
        <v>277</v>
      </c>
      <c r="C38" s="193">
        <v>5916.2</v>
      </c>
    </row>
    <row r="39" spans="1:247" s="173" customFormat="1" ht="19.5" customHeight="1">
      <c r="A39" s="187">
        <v>20104</v>
      </c>
      <c r="B39" s="190" t="s">
        <v>278</v>
      </c>
      <c r="C39" s="189">
        <f>SUM(C40:C49)</f>
        <v>12541</v>
      </c>
      <c r="II39" s="200"/>
      <c r="IJ39" s="200"/>
      <c r="IK39" s="200"/>
      <c r="IL39" s="200"/>
      <c r="IM39" s="200"/>
    </row>
    <row r="40" spans="1:3" s="170" customFormat="1" ht="19.5" customHeight="1">
      <c r="A40" s="191">
        <v>2010401</v>
      </c>
      <c r="B40" s="192" t="s">
        <v>255</v>
      </c>
      <c r="C40" s="193">
        <v>2539</v>
      </c>
    </row>
    <row r="41" spans="1:3" s="170" customFormat="1" ht="19.5" customHeight="1">
      <c r="A41" s="191">
        <v>2010402</v>
      </c>
      <c r="B41" s="192" t="s">
        <v>256</v>
      </c>
      <c r="C41" s="193">
        <v>755</v>
      </c>
    </row>
    <row r="42" spans="1:3" s="170" customFormat="1" ht="19.5" customHeight="1">
      <c r="A42" s="191">
        <v>2010403</v>
      </c>
      <c r="B42" s="194" t="s">
        <v>257</v>
      </c>
      <c r="C42" s="193">
        <v>22</v>
      </c>
    </row>
    <row r="43" spans="1:3" s="170" customFormat="1" ht="19.5" customHeight="1">
      <c r="A43" s="191">
        <v>2010404</v>
      </c>
      <c r="B43" s="194" t="s">
        <v>279</v>
      </c>
      <c r="C43" s="193">
        <v>30</v>
      </c>
    </row>
    <row r="44" spans="1:3" s="170" customFormat="1" ht="19.5" customHeight="1">
      <c r="A44" s="191">
        <v>2010405</v>
      </c>
      <c r="B44" s="194" t="s">
        <v>280</v>
      </c>
      <c r="C44" s="193">
        <v>260</v>
      </c>
    </row>
    <row r="45" spans="1:3" s="170" customFormat="1" ht="19.5" customHeight="1">
      <c r="A45" s="191">
        <v>2010406</v>
      </c>
      <c r="B45" s="192" t="s">
        <v>281</v>
      </c>
      <c r="C45" s="193"/>
    </row>
    <row r="46" spans="1:3" s="170" customFormat="1" ht="19.5" customHeight="1">
      <c r="A46" s="191">
        <v>2010407</v>
      </c>
      <c r="B46" s="192" t="s">
        <v>282</v>
      </c>
      <c r="C46" s="193"/>
    </row>
    <row r="47" spans="1:3" s="170" customFormat="1" ht="19.5" customHeight="1">
      <c r="A47" s="191">
        <v>2010408</v>
      </c>
      <c r="B47" s="192" t="s">
        <v>283</v>
      </c>
      <c r="C47" s="193">
        <v>13</v>
      </c>
    </row>
    <row r="48" spans="1:3" s="170" customFormat="1" ht="19.5" customHeight="1">
      <c r="A48" s="191">
        <v>2010450</v>
      </c>
      <c r="B48" s="192" t="s">
        <v>264</v>
      </c>
      <c r="C48" s="193"/>
    </row>
    <row r="49" spans="1:3" s="170" customFormat="1" ht="19.5" customHeight="1">
      <c r="A49" s="191">
        <v>2010499</v>
      </c>
      <c r="B49" s="194" t="s">
        <v>284</v>
      </c>
      <c r="C49" s="193">
        <v>8922</v>
      </c>
    </row>
    <row r="50" spans="1:247" s="173" customFormat="1" ht="19.5" customHeight="1">
      <c r="A50" s="187">
        <v>20105</v>
      </c>
      <c r="B50" s="198" t="s">
        <v>285</v>
      </c>
      <c r="C50" s="189">
        <f>SUM(C51:C60)</f>
        <v>1547.0247319999999</v>
      </c>
      <c r="II50" s="200"/>
      <c r="IJ50" s="200"/>
      <c r="IK50" s="200"/>
      <c r="IL50" s="200"/>
      <c r="IM50" s="200"/>
    </row>
    <row r="51" spans="1:3" s="170" customFormat="1" ht="19.5" customHeight="1">
      <c r="A51" s="191">
        <v>2010501</v>
      </c>
      <c r="B51" s="194" t="s">
        <v>255</v>
      </c>
      <c r="C51" s="193">
        <v>706.024732</v>
      </c>
    </row>
    <row r="52" spans="1:3" s="170" customFormat="1" ht="19.5" customHeight="1">
      <c r="A52" s="191">
        <v>2010502</v>
      </c>
      <c r="B52" s="195" t="s">
        <v>256</v>
      </c>
      <c r="C52" s="193"/>
    </row>
    <row r="53" spans="1:3" s="170" customFormat="1" ht="19.5" customHeight="1">
      <c r="A53" s="191">
        <v>2010503</v>
      </c>
      <c r="B53" s="192" t="s">
        <v>257</v>
      </c>
      <c r="C53" s="193"/>
    </row>
    <row r="54" spans="1:3" s="170" customFormat="1" ht="19.5" customHeight="1">
      <c r="A54" s="191">
        <v>2010504</v>
      </c>
      <c r="B54" s="192" t="s">
        <v>286</v>
      </c>
      <c r="C54" s="193"/>
    </row>
    <row r="55" spans="1:3" s="170" customFormat="1" ht="19.5" customHeight="1">
      <c r="A55" s="191">
        <v>2010505</v>
      </c>
      <c r="B55" s="192" t="s">
        <v>287</v>
      </c>
      <c r="C55" s="193">
        <v>672</v>
      </c>
    </row>
    <row r="56" spans="1:3" s="170" customFormat="1" ht="19.5" customHeight="1">
      <c r="A56" s="191">
        <v>2010506</v>
      </c>
      <c r="B56" s="194" t="s">
        <v>288</v>
      </c>
      <c r="C56" s="193"/>
    </row>
    <row r="57" spans="1:3" s="170" customFormat="1" ht="19.5" customHeight="1">
      <c r="A57" s="191">
        <v>2010507</v>
      </c>
      <c r="B57" s="194" t="s">
        <v>289</v>
      </c>
      <c r="C57" s="193">
        <v>30</v>
      </c>
    </row>
    <row r="58" spans="1:3" s="170" customFormat="1" ht="19.5" customHeight="1">
      <c r="A58" s="191">
        <v>2010508</v>
      </c>
      <c r="B58" s="194" t="s">
        <v>290</v>
      </c>
      <c r="C58" s="193">
        <v>113</v>
      </c>
    </row>
    <row r="59" spans="1:3" s="170" customFormat="1" ht="19.5" customHeight="1">
      <c r="A59" s="191">
        <v>2010550</v>
      </c>
      <c r="B59" s="192" t="s">
        <v>264</v>
      </c>
      <c r="C59" s="193"/>
    </row>
    <row r="60" spans="1:3" s="170" customFormat="1" ht="19.5" customHeight="1">
      <c r="A60" s="191">
        <v>2010599</v>
      </c>
      <c r="B60" s="194" t="s">
        <v>291</v>
      </c>
      <c r="C60" s="193">
        <v>26</v>
      </c>
    </row>
    <row r="61" spans="1:247" s="173" customFormat="1" ht="19.5" customHeight="1">
      <c r="A61" s="187">
        <v>20106</v>
      </c>
      <c r="B61" s="199" t="s">
        <v>292</v>
      </c>
      <c r="C61" s="189">
        <f>SUM(C62:C71)</f>
        <v>8964.795306</v>
      </c>
      <c r="II61" s="200"/>
      <c r="IJ61" s="200"/>
      <c r="IK61" s="200"/>
      <c r="IL61" s="200"/>
      <c r="IM61" s="200"/>
    </row>
    <row r="62" spans="1:3" s="170" customFormat="1" ht="19.5" customHeight="1">
      <c r="A62" s="191">
        <v>2010601</v>
      </c>
      <c r="B62" s="194" t="s">
        <v>255</v>
      </c>
      <c r="C62" s="193">
        <v>4079.795306</v>
      </c>
    </row>
    <row r="63" spans="1:3" s="170" customFormat="1" ht="19.5" customHeight="1">
      <c r="A63" s="191">
        <v>2010602</v>
      </c>
      <c r="B63" s="195" t="s">
        <v>256</v>
      </c>
      <c r="C63" s="193">
        <v>508</v>
      </c>
    </row>
    <row r="64" spans="1:3" s="170" customFormat="1" ht="19.5" customHeight="1">
      <c r="A64" s="191">
        <v>2010603</v>
      </c>
      <c r="B64" s="195" t="s">
        <v>257</v>
      </c>
      <c r="C64" s="193"/>
    </row>
    <row r="65" spans="1:3" s="170" customFormat="1" ht="19.5" customHeight="1">
      <c r="A65" s="191">
        <v>2010604</v>
      </c>
      <c r="B65" s="195" t="s">
        <v>293</v>
      </c>
      <c r="C65" s="193"/>
    </row>
    <row r="66" spans="1:3" s="170" customFormat="1" ht="19.5" customHeight="1">
      <c r="A66" s="191">
        <v>2010605</v>
      </c>
      <c r="B66" s="195" t="s">
        <v>294</v>
      </c>
      <c r="C66" s="193">
        <v>295</v>
      </c>
    </row>
    <row r="67" spans="1:3" s="170" customFormat="1" ht="19.5" customHeight="1">
      <c r="A67" s="191">
        <v>2010606</v>
      </c>
      <c r="B67" s="195" t="s">
        <v>295</v>
      </c>
      <c r="C67" s="193">
        <v>270</v>
      </c>
    </row>
    <row r="68" spans="1:3" s="170" customFormat="1" ht="19.5" customHeight="1">
      <c r="A68" s="191">
        <v>2010607</v>
      </c>
      <c r="B68" s="192" t="s">
        <v>296</v>
      </c>
      <c r="C68" s="193">
        <v>395</v>
      </c>
    </row>
    <row r="69" spans="1:3" s="170" customFormat="1" ht="19.5" customHeight="1">
      <c r="A69" s="191">
        <v>2010608</v>
      </c>
      <c r="B69" s="194" t="s">
        <v>297</v>
      </c>
      <c r="C69" s="193">
        <v>2074</v>
      </c>
    </row>
    <row r="70" spans="1:3" s="170" customFormat="1" ht="19.5" customHeight="1">
      <c r="A70" s="191">
        <v>2010650</v>
      </c>
      <c r="B70" s="194" t="s">
        <v>264</v>
      </c>
      <c r="C70" s="193"/>
    </row>
    <row r="71" spans="1:3" s="170" customFormat="1" ht="19.5" customHeight="1">
      <c r="A71" s="191">
        <v>2010699</v>
      </c>
      <c r="B71" s="194" t="s">
        <v>298</v>
      </c>
      <c r="C71" s="193">
        <v>1343</v>
      </c>
    </row>
    <row r="72" spans="1:247" s="173" customFormat="1" ht="19.5" customHeight="1">
      <c r="A72" s="187">
        <v>20107</v>
      </c>
      <c r="B72" s="190" t="s">
        <v>299</v>
      </c>
      <c r="C72" s="189">
        <f>SUM(C73:C79)</f>
        <v>15000</v>
      </c>
      <c r="II72" s="200"/>
      <c r="IJ72" s="200"/>
      <c r="IK72" s="200"/>
      <c r="IL72" s="200"/>
      <c r="IM72" s="200"/>
    </row>
    <row r="73" spans="1:3" s="170" customFormat="1" ht="19.5" customHeight="1">
      <c r="A73" s="191">
        <v>2010701</v>
      </c>
      <c r="B73" s="192" t="s">
        <v>255</v>
      </c>
      <c r="C73" s="193"/>
    </row>
    <row r="74" spans="1:3" s="170" customFormat="1" ht="19.5" customHeight="1">
      <c r="A74" s="191">
        <v>2010702</v>
      </c>
      <c r="B74" s="192" t="s">
        <v>256</v>
      </c>
      <c r="C74" s="193"/>
    </row>
    <row r="75" spans="1:3" s="170" customFormat="1" ht="19.5" customHeight="1">
      <c r="A75" s="191">
        <v>2010703</v>
      </c>
      <c r="B75" s="194" t="s">
        <v>257</v>
      </c>
      <c r="C75" s="193"/>
    </row>
    <row r="76" spans="1:3" s="170" customFormat="1" ht="19.5" customHeight="1">
      <c r="A76" s="191">
        <v>2010709</v>
      </c>
      <c r="B76" s="192" t="s">
        <v>296</v>
      </c>
      <c r="C76" s="193"/>
    </row>
    <row r="77" spans="1:3" s="170" customFormat="1" ht="19.5" customHeight="1">
      <c r="A77" s="191">
        <v>2010710</v>
      </c>
      <c r="B77" s="194" t="s">
        <v>300</v>
      </c>
      <c r="C77" s="193"/>
    </row>
    <row r="78" spans="1:3" s="170" customFormat="1" ht="19.5" customHeight="1">
      <c r="A78" s="191">
        <v>2010750</v>
      </c>
      <c r="B78" s="194" t="s">
        <v>264</v>
      </c>
      <c r="C78" s="193"/>
    </row>
    <row r="79" spans="1:3" s="170" customFormat="1" ht="19.5" customHeight="1">
      <c r="A79" s="191">
        <v>2010799</v>
      </c>
      <c r="B79" s="194" t="s">
        <v>301</v>
      </c>
      <c r="C79" s="193">
        <v>15000</v>
      </c>
    </row>
    <row r="80" spans="1:247" s="173" customFormat="1" ht="19.5" customHeight="1">
      <c r="A80" s="187">
        <v>20108</v>
      </c>
      <c r="B80" s="198" t="s">
        <v>302</v>
      </c>
      <c r="C80" s="189">
        <f>SUM(C81:C88)</f>
        <v>1387</v>
      </c>
      <c r="II80" s="200"/>
      <c r="IJ80" s="200"/>
      <c r="IK80" s="200"/>
      <c r="IL80" s="200"/>
      <c r="IM80" s="200"/>
    </row>
    <row r="81" spans="1:3" s="170" customFormat="1" ht="19.5" customHeight="1">
      <c r="A81" s="191">
        <v>2010801</v>
      </c>
      <c r="B81" s="192" t="s">
        <v>255</v>
      </c>
      <c r="C81" s="193">
        <v>1387</v>
      </c>
    </row>
    <row r="82" spans="1:3" s="170" customFormat="1" ht="19.5" customHeight="1">
      <c r="A82" s="191">
        <v>2010802</v>
      </c>
      <c r="B82" s="192" t="s">
        <v>256</v>
      </c>
      <c r="C82" s="193"/>
    </row>
    <row r="83" spans="1:3" s="170" customFormat="1" ht="19.5" customHeight="1">
      <c r="A83" s="191">
        <v>2010803</v>
      </c>
      <c r="B83" s="192" t="s">
        <v>257</v>
      </c>
      <c r="C83" s="193"/>
    </row>
    <row r="84" spans="1:3" s="170" customFormat="1" ht="19.5" customHeight="1">
      <c r="A84" s="191">
        <v>2010804</v>
      </c>
      <c r="B84" s="201" t="s">
        <v>303</v>
      </c>
      <c r="C84" s="193"/>
    </row>
    <row r="85" spans="1:3" s="170" customFormat="1" ht="19.5" customHeight="1">
      <c r="A85" s="191">
        <v>2010805</v>
      </c>
      <c r="B85" s="194" t="s">
        <v>304</v>
      </c>
      <c r="C85" s="193"/>
    </row>
    <row r="86" spans="1:3" s="170" customFormat="1" ht="19.5" customHeight="1">
      <c r="A86" s="191">
        <v>2010806</v>
      </c>
      <c r="B86" s="194" t="s">
        <v>296</v>
      </c>
      <c r="C86" s="193"/>
    </row>
    <row r="87" spans="1:3" s="170" customFormat="1" ht="19.5" customHeight="1">
      <c r="A87" s="191">
        <v>2010850</v>
      </c>
      <c r="B87" s="194" t="s">
        <v>264</v>
      </c>
      <c r="C87" s="193"/>
    </row>
    <row r="88" spans="1:3" s="170" customFormat="1" ht="19.5" customHeight="1">
      <c r="A88" s="191">
        <v>2010899</v>
      </c>
      <c r="B88" s="195" t="s">
        <v>305</v>
      </c>
      <c r="C88" s="193"/>
    </row>
    <row r="89" spans="1:247" s="173" customFormat="1" ht="19.5" customHeight="1">
      <c r="A89" s="187">
        <v>20109</v>
      </c>
      <c r="B89" s="190" t="s">
        <v>306</v>
      </c>
      <c r="C89" s="189">
        <f>SUM(C90:C101)</f>
        <v>0</v>
      </c>
      <c r="II89" s="200"/>
      <c r="IJ89" s="200"/>
      <c r="IK89" s="200"/>
      <c r="IL89" s="200"/>
      <c r="IM89" s="200"/>
    </row>
    <row r="90" spans="1:3" s="170" customFormat="1" ht="19.5" customHeight="1">
      <c r="A90" s="191">
        <v>2010901</v>
      </c>
      <c r="B90" s="192" t="s">
        <v>255</v>
      </c>
      <c r="C90" s="193"/>
    </row>
    <row r="91" spans="1:3" s="170" customFormat="1" ht="19.5" customHeight="1">
      <c r="A91" s="191">
        <v>2010902</v>
      </c>
      <c r="B91" s="194" t="s">
        <v>256</v>
      </c>
      <c r="C91" s="193"/>
    </row>
    <row r="92" spans="1:3" s="170" customFormat="1" ht="19.5" customHeight="1">
      <c r="A92" s="191">
        <v>2010903</v>
      </c>
      <c r="B92" s="194" t="s">
        <v>257</v>
      </c>
      <c r="C92" s="193"/>
    </row>
    <row r="93" spans="1:3" s="170" customFormat="1" ht="19.5" customHeight="1">
      <c r="A93" s="191">
        <v>2010905</v>
      </c>
      <c r="B93" s="192" t="s">
        <v>307</v>
      </c>
      <c r="C93" s="193"/>
    </row>
    <row r="94" spans="1:3" s="170" customFormat="1" ht="19.5" customHeight="1">
      <c r="A94" s="191">
        <v>2010907</v>
      </c>
      <c r="B94" s="192" t="s">
        <v>308</v>
      </c>
      <c r="C94" s="193"/>
    </row>
    <row r="95" spans="1:3" s="170" customFormat="1" ht="19.5" customHeight="1">
      <c r="A95" s="191">
        <v>2010908</v>
      </c>
      <c r="B95" s="192" t="s">
        <v>296</v>
      </c>
      <c r="C95" s="193"/>
    </row>
    <row r="96" spans="1:3" s="170" customFormat="1" ht="19.5" customHeight="1">
      <c r="A96" s="191">
        <v>2010909</v>
      </c>
      <c r="B96" s="192" t="s">
        <v>309</v>
      </c>
      <c r="C96" s="193"/>
    </row>
    <row r="97" spans="1:3" s="170" customFormat="1" ht="19.5" customHeight="1">
      <c r="A97" s="191">
        <v>2010910</v>
      </c>
      <c r="B97" s="192" t="s">
        <v>310</v>
      </c>
      <c r="C97" s="193"/>
    </row>
    <row r="98" spans="1:3" s="170" customFormat="1" ht="19.5" customHeight="1">
      <c r="A98" s="191">
        <v>2010911</v>
      </c>
      <c r="B98" s="192" t="s">
        <v>311</v>
      </c>
      <c r="C98" s="193"/>
    </row>
    <row r="99" spans="1:3" s="170" customFormat="1" ht="19.5" customHeight="1">
      <c r="A99" s="191">
        <v>2010912</v>
      </c>
      <c r="B99" s="192" t="s">
        <v>312</v>
      </c>
      <c r="C99" s="193"/>
    </row>
    <row r="100" spans="1:3" s="170" customFormat="1" ht="19.5" customHeight="1">
      <c r="A100" s="191">
        <v>2010950</v>
      </c>
      <c r="B100" s="194" t="s">
        <v>264</v>
      </c>
      <c r="C100" s="193"/>
    </row>
    <row r="101" spans="1:3" s="170" customFormat="1" ht="19.5" customHeight="1">
      <c r="A101" s="191">
        <v>2010999</v>
      </c>
      <c r="B101" s="194" t="s">
        <v>313</v>
      </c>
      <c r="C101" s="193"/>
    </row>
    <row r="102" spans="1:247" s="173" customFormat="1" ht="19.5" customHeight="1">
      <c r="A102" s="187">
        <v>20111</v>
      </c>
      <c r="B102" s="202" t="s">
        <v>314</v>
      </c>
      <c r="C102" s="189">
        <f>SUM(C103:C110)</f>
        <v>4872</v>
      </c>
      <c r="II102" s="200"/>
      <c r="IJ102" s="200"/>
      <c r="IK102" s="200"/>
      <c r="IL102" s="200"/>
      <c r="IM102" s="200"/>
    </row>
    <row r="103" spans="1:3" s="170" customFormat="1" ht="19.5" customHeight="1">
      <c r="A103" s="191">
        <v>2011101</v>
      </c>
      <c r="B103" s="192" t="s">
        <v>255</v>
      </c>
      <c r="C103" s="193">
        <v>3659</v>
      </c>
    </row>
    <row r="104" spans="1:3" s="170" customFormat="1" ht="19.5" customHeight="1">
      <c r="A104" s="191">
        <v>2011102</v>
      </c>
      <c r="B104" s="192" t="s">
        <v>256</v>
      </c>
      <c r="C104" s="193">
        <v>1050</v>
      </c>
    </row>
    <row r="105" spans="1:3" s="170" customFormat="1" ht="19.5" customHeight="1">
      <c r="A105" s="191">
        <v>2011103</v>
      </c>
      <c r="B105" s="192" t="s">
        <v>257</v>
      </c>
      <c r="C105" s="193"/>
    </row>
    <row r="106" spans="1:3" s="170" customFormat="1" ht="19.5" customHeight="1">
      <c r="A106" s="191">
        <v>2011104</v>
      </c>
      <c r="B106" s="194" t="s">
        <v>315</v>
      </c>
      <c r="C106" s="193">
        <v>160</v>
      </c>
    </row>
    <row r="107" spans="1:3" s="170" customFormat="1" ht="19.5" customHeight="1">
      <c r="A107" s="191">
        <v>2011105</v>
      </c>
      <c r="B107" s="194" t="s">
        <v>316</v>
      </c>
      <c r="C107" s="193">
        <v>2</v>
      </c>
    </row>
    <row r="108" spans="1:3" s="170" customFormat="1" ht="19.5" customHeight="1">
      <c r="A108" s="191">
        <v>2011106</v>
      </c>
      <c r="B108" s="194" t="s">
        <v>317</v>
      </c>
      <c r="C108" s="193"/>
    </row>
    <row r="109" spans="1:3" s="170" customFormat="1" ht="19.5" customHeight="1">
      <c r="A109" s="191">
        <v>2011150</v>
      </c>
      <c r="B109" s="192" t="s">
        <v>264</v>
      </c>
      <c r="C109" s="193"/>
    </row>
    <row r="110" spans="1:3" s="170" customFormat="1" ht="19.5" customHeight="1">
      <c r="A110" s="191">
        <v>2011199</v>
      </c>
      <c r="B110" s="192" t="s">
        <v>318</v>
      </c>
      <c r="C110" s="193">
        <v>1</v>
      </c>
    </row>
    <row r="111" spans="1:247" s="173" customFormat="1" ht="19.5" customHeight="1">
      <c r="A111" s="187">
        <v>20113</v>
      </c>
      <c r="B111" s="188" t="s">
        <v>319</v>
      </c>
      <c r="C111" s="189">
        <f>SUM(C112:C121)</f>
        <v>34061</v>
      </c>
      <c r="II111" s="200"/>
      <c r="IJ111" s="200"/>
      <c r="IK111" s="200"/>
      <c r="IL111" s="200"/>
      <c r="IM111" s="200"/>
    </row>
    <row r="112" spans="1:3" s="170" customFormat="1" ht="19.5" customHeight="1">
      <c r="A112" s="191">
        <v>2011301</v>
      </c>
      <c r="B112" s="192" t="s">
        <v>255</v>
      </c>
      <c r="C112" s="193">
        <v>1316</v>
      </c>
    </row>
    <row r="113" spans="1:3" s="170" customFormat="1" ht="19.5" customHeight="1">
      <c r="A113" s="191">
        <v>2011302</v>
      </c>
      <c r="B113" s="192" t="s">
        <v>256</v>
      </c>
      <c r="C113" s="193"/>
    </row>
    <row r="114" spans="1:3" s="170" customFormat="1" ht="19.5" customHeight="1">
      <c r="A114" s="191">
        <v>2011303</v>
      </c>
      <c r="B114" s="192" t="s">
        <v>257</v>
      </c>
      <c r="C114" s="193"/>
    </row>
    <row r="115" spans="1:3" s="170" customFormat="1" ht="19.5" customHeight="1">
      <c r="A115" s="191">
        <v>2011304</v>
      </c>
      <c r="B115" s="194" t="s">
        <v>320</v>
      </c>
      <c r="C115" s="193"/>
    </row>
    <row r="116" spans="1:3" s="170" customFormat="1" ht="19.5" customHeight="1">
      <c r="A116" s="191">
        <v>2011305</v>
      </c>
      <c r="B116" s="194" t="s">
        <v>321</v>
      </c>
      <c r="C116" s="193"/>
    </row>
    <row r="117" spans="1:3" s="170" customFormat="1" ht="19.5" customHeight="1">
      <c r="A117" s="191">
        <v>2011306</v>
      </c>
      <c r="B117" s="194" t="s">
        <v>322</v>
      </c>
      <c r="C117" s="193"/>
    </row>
    <row r="118" spans="1:3" s="170" customFormat="1" ht="19.5" customHeight="1">
      <c r="A118" s="191">
        <v>2011307</v>
      </c>
      <c r="B118" s="192" t="s">
        <v>323</v>
      </c>
      <c r="C118" s="193"/>
    </row>
    <row r="119" spans="1:3" s="170" customFormat="1" ht="19.5" customHeight="1">
      <c r="A119" s="191">
        <v>2011308</v>
      </c>
      <c r="B119" s="192" t="s">
        <v>324</v>
      </c>
      <c r="C119" s="193">
        <v>806</v>
      </c>
    </row>
    <row r="120" spans="1:3" s="170" customFormat="1" ht="19.5" customHeight="1">
      <c r="A120" s="191">
        <v>2011350</v>
      </c>
      <c r="B120" s="192" t="s">
        <v>264</v>
      </c>
      <c r="C120" s="193"/>
    </row>
    <row r="121" spans="1:3" s="170" customFormat="1" ht="19.5" customHeight="1">
      <c r="A121" s="191">
        <v>2011399</v>
      </c>
      <c r="B121" s="194" t="s">
        <v>325</v>
      </c>
      <c r="C121" s="193">
        <f>20939+10000+1000</f>
        <v>31939</v>
      </c>
    </row>
    <row r="122" spans="1:247" s="173" customFormat="1" ht="19.5" customHeight="1">
      <c r="A122" s="187">
        <v>20114</v>
      </c>
      <c r="B122" s="198" t="s">
        <v>326</v>
      </c>
      <c r="C122" s="189">
        <f>SUM(C123:C133)</f>
        <v>620</v>
      </c>
      <c r="II122" s="200"/>
      <c r="IJ122" s="200"/>
      <c r="IK122" s="200"/>
      <c r="IL122" s="200"/>
      <c r="IM122" s="200"/>
    </row>
    <row r="123" spans="1:3" s="170" customFormat="1" ht="19.5" customHeight="1">
      <c r="A123" s="191">
        <v>2011401</v>
      </c>
      <c r="B123" s="194" t="s">
        <v>255</v>
      </c>
      <c r="C123" s="193"/>
    </row>
    <row r="124" spans="1:3" s="170" customFormat="1" ht="19.5" customHeight="1">
      <c r="A124" s="191">
        <v>2011402</v>
      </c>
      <c r="B124" s="195" t="s">
        <v>256</v>
      </c>
      <c r="C124" s="193"/>
    </row>
    <row r="125" spans="1:3" s="170" customFormat="1" ht="19.5" customHeight="1">
      <c r="A125" s="191">
        <v>2011403</v>
      </c>
      <c r="B125" s="192" t="s">
        <v>257</v>
      </c>
      <c r="C125" s="193"/>
    </row>
    <row r="126" spans="1:3" s="170" customFormat="1" ht="19.5" customHeight="1">
      <c r="A126" s="191">
        <v>2011404</v>
      </c>
      <c r="B126" s="192" t="s">
        <v>327</v>
      </c>
      <c r="C126" s="193"/>
    </row>
    <row r="127" spans="1:3" s="170" customFormat="1" ht="19.5" customHeight="1">
      <c r="A127" s="191">
        <v>2011405</v>
      </c>
      <c r="B127" s="192" t="s">
        <v>328</v>
      </c>
      <c r="C127" s="193"/>
    </row>
    <row r="128" spans="1:3" s="170" customFormat="1" ht="19.5" customHeight="1">
      <c r="A128" s="191">
        <v>2011408</v>
      </c>
      <c r="B128" s="194" t="s">
        <v>329</v>
      </c>
      <c r="C128" s="193"/>
    </row>
    <row r="129" spans="1:3" s="170" customFormat="1" ht="19.5" customHeight="1">
      <c r="A129" s="191">
        <v>2011409</v>
      </c>
      <c r="B129" s="192" t="s">
        <v>330</v>
      </c>
      <c r="C129" s="193"/>
    </row>
    <row r="130" spans="1:3" s="170" customFormat="1" ht="19.5" customHeight="1">
      <c r="A130" s="191">
        <v>2011410</v>
      </c>
      <c r="B130" s="192" t="s">
        <v>331</v>
      </c>
      <c r="C130" s="193"/>
    </row>
    <row r="131" spans="1:3" s="170" customFormat="1" ht="19.5" customHeight="1">
      <c r="A131" s="191">
        <v>2011411</v>
      </c>
      <c r="B131" s="192" t="s">
        <v>332</v>
      </c>
      <c r="C131" s="193"/>
    </row>
    <row r="132" spans="1:3" s="170" customFormat="1" ht="19.5" customHeight="1">
      <c r="A132" s="191">
        <v>2011450</v>
      </c>
      <c r="B132" s="192" t="s">
        <v>264</v>
      </c>
      <c r="C132" s="193"/>
    </row>
    <row r="133" spans="1:3" s="170" customFormat="1" ht="19.5" customHeight="1">
      <c r="A133" s="191">
        <v>2011499</v>
      </c>
      <c r="B133" s="192" t="s">
        <v>333</v>
      </c>
      <c r="C133" s="193">
        <v>620</v>
      </c>
    </row>
    <row r="134" spans="1:247" s="173" customFormat="1" ht="19.5" customHeight="1">
      <c r="A134" s="187">
        <v>20123</v>
      </c>
      <c r="B134" s="190" t="s">
        <v>334</v>
      </c>
      <c r="C134" s="189">
        <f>SUM(C135:C140)</f>
        <v>0</v>
      </c>
      <c r="II134" s="200"/>
      <c r="IJ134" s="200"/>
      <c r="IK134" s="200"/>
      <c r="IL134" s="200"/>
      <c r="IM134" s="200"/>
    </row>
    <row r="135" spans="1:3" s="170" customFormat="1" ht="19.5" customHeight="1">
      <c r="A135" s="191">
        <v>2012301</v>
      </c>
      <c r="B135" s="192" t="s">
        <v>255</v>
      </c>
      <c r="C135" s="193"/>
    </row>
    <row r="136" spans="1:3" s="170" customFormat="1" ht="19.5" customHeight="1">
      <c r="A136" s="191">
        <v>2012302</v>
      </c>
      <c r="B136" s="192" t="s">
        <v>256</v>
      </c>
      <c r="C136" s="193"/>
    </row>
    <row r="137" spans="1:3" s="170" customFormat="1" ht="19.5" customHeight="1">
      <c r="A137" s="191">
        <v>2012303</v>
      </c>
      <c r="B137" s="194" t="s">
        <v>257</v>
      </c>
      <c r="C137" s="193"/>
    </row>
    <row r="138" spans="1:3" s="170" customFormat="1" ht="19.5" customHeight="1">
      <c r="A138" s="191">
        <v>2012304</v>
      </c>
      <c r="B138" s="194" t="s">
        <v>335</v>
      </c>
      <c r="C138" s="193"/>
    </row>
    <row r="139" spans="1:3" s="170" customFormat="1" ht="19.5" customHeight="1">
      <c r="A139" s="191">
        <v>2012350</v>
      </c>
      <c r="B139" s="194" t="s">
        <v>264</v>
      </c>
      <c r="C139" s="193"/>
    </row>
    <row r="140" spans="1:3" s="170" customFormat="1" ht="19.5" customHeight="1">
      <c r="A140" s="191">
        <v>2012399</v>
      </c>
      <c r="B140" s="195" t="s">
        <v>336</v>
      </c>
      <c r="C140" s="193"/>
    </row>
    <row r="141" spans="1:247" s="173" customFormat="1" ht="19.5" customHeight="1">
      <c r="A141" s="187">
        <v>20125</v>
      </c>
      <c r="B141" s="190" t="s">
        <v>337</v>
      </c>
      <c r="C141" s="189">
        <f>SUM(C142:C148)</f>
        <v>74</v>
      </c>
      <c r="II141" s="200"/>
      <c r="IJ141" s="200"/>
      <c r="IK141" s="200"/>
      <c r="IL141" s="200"/>
      <c r="IM141" s="200"/>
    </row>
    <row r="142" spans="1:3" s="170" customFormat="1" ht="19.5" customHeight="1">
      <c r="A142" s="191">
        <v>2012501</v>
      </c>
      <c r="B142" s="192" t="s">
        <v>255</v>
      </c>
      <c r="C142" s="193"/>
    </row>
    <row r="143" spans="1:3" s="170" customFormat="1" ht="19.5" customHeight="1">
      <c r="A143" s="191">
        <v>2012502</v>
      </c>
      <c r="B143" s="194" t="s">
        <v>256</v>
      </c>
      <c r="C143" s="193"/>
    </row>
    <row r="144" spans="1:3" s="170" customFormat="1" ht="19.5" customHeight="1">
      <c r="A144" s="191">
        <v>2012503</v>
      </c>
      <c r="B144" s="194" t="s">
        <v>257</v>
      </c>
      <c r="C144" s="193"/>
    </row>
    <row r="145" spans="1:3" s="170" customFormat="1" ht="19.5" customHeight="1">
      <c r="A145" s="191">
        <v>2012504</v>
      </c>
      <c r="B145" s="194" t="s">
        <v>338</v>
      </c>
      <c r="C145" s="193"/>
    </row>
    <row r="146" spans="1:3" s="170" customFormat="1" ht="19.5" customHeight="1">
      <c r="A146" s="191">
        <v>2012505</v>
      </c>
      <c r="B146" s="195" t="s">
        <v>339</v>
      </c>
      <c r="C146" s="193">
        <v>74</v>
      </c>
    </row>
    <row r="147" spans="1:3" s="170" customFormat="1" ht="19.5" customHeight="1">
      <c r="A147" s="191">
        <v>2012550</v>
      </c>
      <c r="B147" s="192" t="s">
        <v>264</v>
      </c>
      <c r="C147" s="193"/>
    </row>
    <row r="148" spans="1:3" s="170" customFormat="1" ht="19.5" customHeight="1">
      <c r="A148" s="191">
        <v>2012599</v>
      </c>
      <c r="B148" s="192" t="s">
        <v>340</v>
      </c>
      <c r="C148" s="193"/>
    </row>
    <row r="149" spans="1:247" s="173" customFormat="1" ht="19.5" customHeight="1">
      <c r="A149" s="187">
        <v>20126</v>
      </c>
      <c r="B149" s="198" t="s">
        <v>341</v>
      </c>
      <c r="C149" s="189">
        <f>SUM(C150:C154)</f>
        <v>1220</v>
      </c>
      <c r="II149" s="200"/>
      <c r="IJ149" s="200"/>
      <c r="IK149" s="200"/>
      <c r="IL149" s="200"/>
      <c r="IM149" s="200"/>
    </row>
    <row r="150" spans="1:3" s="170" customFormat="1" ht="19.5" customHeight="1">
      <c r="A150" s="191">
        <v>2012601</v>
      </c>
      <c r="B150" s="194" t="s">
        <v>255</v>
      </c>
      <c r="C150" s="193"/>
    </row>
    <row r="151" spans="1:3" s="170" customFormat="1" ht="19.5" customHeight="1">
      <c r="A151" s="191">
        <v>2012602</v>
      </c>
      <c r="B151" s="194" t="s">
        <v>256</v>
      </c>
      <c r="C151" s="193">
        <v>340</v>
      </c>
    </row>
    <row r="152" spans="1:3" s="170" customFormat="1" ht="19.5" customHeight="1">
      <c r="A152" s="191">
        <v>2012603</v>
      </c>
      <c r="B152" s="192" t="s">
        <v>257</v>
      </c>
      <c r="C152" s="193"/>
    </row>
    <row r="153" spans="1:3" s="170" customFormat="1" ht="19.5" customHeight="1">
      <c r="A153" s="191">
        <v>2012604</v>
      </c>
      <c r="B153" s="197" t="s">
        <v>342</v>
      </c>
      <c r="C153" s="193">
        <v>880</v>
      </c>
    </row>
    <row r="154" spans="1:3" s="170" customFormat="1" ht="19.5" customHeight="1">
      <c r="A154" s="191">
        <v>2012699</v>
      </c>
      <c r="B154" s="192" t="s">
        <v>343</v>
      </c>
      <c r="C154" s="193"/>
    </row>
    <row r="155" spans="1:247" s="173" customFormat="1" ht="19.5" customHeight="1">
      <c r="A155" s="187">
        <v>20128</v>
      </c>
      <c r="B155" s="198" t="s">
        <v>344</v>
      </c>
      <c r="C155" s="189">
        <f>SUM(C156:C161)</f>
        <v>318</v>
      </c>
      <c r="II155" s="200"/>
      <c r="IJ155" s="200"/>
      <c r="IK155" s="200"/>
      <c r="IL155" s="200"/>
      <c r="IM155" s="200"/>
    </row>
    <row r="156" spans="1:3" s="170" customFormat="1" ht="19.5" customHeight="1">
      <c r="A156" s="191">
        <v>2012801</v>
      </c>
      <c r="B156" s="194" t="s">
        <v>255</v>
      </c>
      <c r="C156" s="193">
        <v>169</v>
      </c>
    </row>
    <row r="157" spans="1:3" s="170" customFormat="1" ht="19.5" customHeight="1">
      <c r="A157" s="191">
        <v>2012802</v>
      </c>
      <c r="B157" s="194" t="s">
        <v>256</v>
      </c>
      <c r="C157" s="193">
        <v>149</v>
      </c>
    </row>
    <row r="158" spans="1:3" s="170" customFormat="1" ht="19.5" customHeight="1">
      <c r="A158" s="191">
        <v>2012803</v>
      </c>
      <c r="B158" s="195" t="s">
        <v>257</v>
      </c>
      <c r="C158" s="193"/>
    </row>
    <row r="159" spans="1:3" s="170" customFormat="1" ht="19.5" customHeight="1">
      <c r="A159" s="191">
        <v>2012804</v>
      </c>
      <c r="B159" s="192" t="s">
        <v>269</v>
      </c>
      <c r="C159" s="193"/>
    </row>
    <row r="160" spans="1:3" s="170" customFormat="1" ht="19.5" customHeight="1">
      <c r="A160" s="191">
        <v>2012850</v>
      </c>
      <c r="B160" s="192" t="s">
        <v>264</v>
      </c>
      <c r="C160" s="193"/>
    </row>
    <row r="161" spans="1:3" s="170" customFormat="1" ht="19.5" customHeight="1">
      <c r="A161" s="191">
        <v>2012899</v>
      </c>
      <c r="B161" s="192" t="s">
        <v>345</v>
      </c>
      <c r="C161" s="193"/>
    </row>
    <row r="162" spans="1:247" s="173" customFormat="1" ht="19.5" customHeight="1">
      <c r="A162" s="187">
        <v>20129</v>
      </c>
      <c r="B162" s="198" t="s">
        <v>346</v>
      </c>
      <c r="C162" s="189">
        <f>SUM(C163:C168)</f>
        <v>1662</v>
      </c>
      <c r="II162" s="200"/>
      <c r="IJ162" s="200"/>
      <c r="IK162" s="200"/>
      <c r="IL162" s="200"/>
      <c r="IM162" s="200"/>
    </row>
    <row r="163" spans="1:3" s="170" customFormat="1" ht="19.5" customHeight="1">
      <c r="A163" s="191">
        <v>2012901</v>
      </c>
      <c r="B163" s="194" t="s">
        <v>255</v>
      </c>
      <c r="C163" s="193">
        <v>1260</v>
      </c>
    </row>
    <row r="164" spans="1:3" s="170" customFormat="1" ht="19.5" customHeight="1">
      <c r="A164" s="191">
        <v>2012902</v>
      </c>
      <c r="B164" s="194" t="s">
        <v>256</v>
      </c>
      <c r="C164" s="193">
        <v>84</v>
      </c>
    </row>
    <row r="165" spans="1:3" s="170" customFormat="1" ht="19.5" customHeight="1">
      <c r="A165" s="191">
        <v>2012903</v>
      </c>
      <c r="B165" s="192" t="s">
        <v>257</v>
      </c>
      <c r="C165" s="193"/>
    </row>
    <row r="166" spans="1:3" s="170" customFormat="1" ht="19.5" customHeight="1">
      <c r="A166" s="191">
        <v>2012906</v>
      </c>
      <c r="B166" s="192" t="s">
        <v>347</v>
      </c>
      <c r="C166" s="193"/>
    </row>
    <row r="167" spans="1:3" s="170" customFormat="1" ht="19.5" customHeight="1">
      <c r="A167" s="191">
        <v>2012950</v>
      </c>
      <c r="B167" s="194" t="s">
        <v>264</v>
      </c>
      <c r="C167" s="193"/>
    </row>
    <row r="168" spans="1:3" s="170" customFormat="1" ht="19.5" customHeight="1">
      <c r="A168" s="191">
        <v>2012999</v>
      </c>
      <c r="B168" s="194" t="s">
        <v>348</v>
      </c>
      <c r="C168" s="193">
        <v>318</v>
      </c>
    </row>
    <row r="169" spans="1:247" s="173" customFormat="1" ht="19.5" customHeight="1">
      <c r="A169" s="187">
        <v>20131</v>
      </c>
      <c r="B169" s="198" t="s">
        <v>349</v>
      </c>
      <c r="C169" s="189">
        <f>SUM(C170:C175)</f>
        <v>7214</v>
      </c>
      <c r="II169" s="200"/>
      <c r="IJ169" s="200"/>
      <c r="IK169" s="200"/>
      <c r="IL169" s="200"/>
      <c r="IM169" s="200"/>
    </row>
    <row r="170" spans="1:3" s="170" customFormat="1" ht="19.5" customHeight="1">
      <c r="A170" s="191">
        <v>2013101</v>
      </c>
      <c r="B170" s="194" t="s">
        <v>255</v>
      </c>
      <c r="C170" s="193">
        <v>1390</v>
      </c>
    </row>
    <row r="171" spans="1:3" s="170" customFormat="1" ht="19.5" customHeight="1">
      <c r="A171" s="191">
        <v>2013102</v>
      </c>
      <c r="B171" s="192" t="s">
        <v>256</v>
      </c>
      <c r="C171" s="193">
        <v>302</v>
      </c>
    </row>
    <row r="172" spans="1:3" s="170" customFormat="1" ht="19.5" customHeight="1">
      <c r="A172" s="191">
        <v>2013103</v>
      </c>
      <c r="B172" s="192" t="s">
        <v>257</v>
      </c>
      <c r="C172" s="193"/>
    </row>
    <row r="173" spans="1:3" s="170" customFormat="1" ht="19.5" customHeight="1">
      <c r="A173" s="191">
        <v>2013105</v>
      </c>
      <c r="B173" s="192" t="s">
        <v>350</v>
      </c>
      <c r="C173" s="193">
        <v>5297</v>
      </c>
    </row>
    <row r="174" spans="1:3" s="170" customFormat="1" ht="19.5" customHeight="1">
      <c r="A174" s="191">
        <v>2013150</v>
      </c>
      <c r="B174" s="194" t="s">
        <v>264</v>
      </c>
      <c r="C174" s="193"/>
    </row>
    <row r="175" spans="1:3" s="170" customFormat="1" ht="19.5" customHeight="1">
      <c r="A175" s="191">
        <v>2013199</v>
      </c>
      <c r="B175" s="194" t="s">
        <v>351</v>
      </c>
      <c r="C175" s="193">
        <v>225</v>
      </c>
    </row>
    <row r="176" spans="1:247" s="173" customFormat="1" ht="19.5" customHeight="1">
      <c r="A176" s="187">
        <v>20132</v>
      </c>
      <c r="B176" s="198" t="s">
        <v>352</v>
      </c>
      <c r="C176" s="189">
        <f>SUM(C177:C182)</f>
        <v>6612</v>
      </c>
      <c r="II176" s="200"/>
      <c r="IJ176" s="200"/>
      <c r="IK176" s="200"/>
      <c r="IL176" s="200"/>
      <c r="IM176" s="200"/>
    </row>
    <row r="177" spans="1:3" s="170" customFormat="1" ht="19.5" customHeight="1">
      <c r="A177" s="191">
        <v>2013201</v>
      </c>
      <c r="B177" s="192" t="s">
        <v>255</v>
      </c>
      <c r="C177" s="193">
        <v>1335</v>
      </c>
    </row>
    <row r="178" spans="1:3" s="170" customFormat="1" ht="19.5" customHeight="1">
      <c r="A178" s="191">
        <v>2013202</v>
      </c>
      <c r="B178" s="192" t="s">
        <v>256</v>
      </c>
      <c r="C178" s="193">
        <v>2204</v>
      </c>
    </row>
    <row r="179" spans="1:3" s="170" customFormat="1" ht="19.5" customHeight="1">
      <c r="A179" s="191">
        <v>2013203</v>
      </c>
      <c r="B179" s="192" t="s">
        <v>257</v>
      </c>
      <c r="C179" s="193"/>
    </row>
    <row r="180" spans="1:3" s="170" customFormat="1" ht="19.5" customHeight="1">
      <c r="A180" s="191">
        <v>2013204</v>
      </c>
      <c r="B180" s="192" t="s">
        <v>353</v>
      </c>
      <c r="C180" s="193">
        <v>351</v>
      </c>
    </row>
    <row r="181" spans="1:3" s="170" customFormat="1" ht="19.5" customHeight="1">
      <c r="A181" s="191">
        <v>2013250</v>
      </c>
      <c r="B181" s="192" t="s">
        <v>264</v>
      </c>
      <c r="C181" s="193">
        <v>30</v>
      </c>
    </row>
    <row r="182" spans="1:3" s="170" customFormat="1" ht="19.5" customHeight="1">
      <c r="A182" s="191">
        <v>2013299</v>
      </c>
      <c r="B182" s="194" t="s">
        <v>354</v>
      </c>
      <c r="C182" s="193">
        <v>2692</v>
      </c>
    </row>
    <row r="183" spans="1:247" s="173" customFormat="1" ht="19.5" customHeight="1">
      <c r="A183" s="187">
        <v>20133</v>
      </c>
      <c r="B183" s="198" t="s">
        <v>355</v>
      </c>
      <c r="C183" s="189">
        <f>SUM(C184:C189)</f>
        <v>2807</v>
      </c>
      <c r="II183" s="200"/>
      <c r="IJ183" s="200"/>
      <c r="IK183" s="200"/>
      <c r="IL183" s="200"/>
      <c r="IM183" s="200"/>
    </row>
    <row r="184" spans="1:3" s="170" customFormat="1" ht="19.5" customHeight="1">
      <c r="A184" s="191">
        <v>2013301</v>
      </c>
      <c r="B184" s="195" t="s">
        <v>255</v>
      </c>
      <c r="C184" s="193">
        <v>618</v>
      </c>
    </row>
    <row r="185" spans="1:3" s="170" customFormat="1" ht="19.5" customHeight="1">
      <c r="A185" s="191">
        <v>2013302</v>
      </c>
      <c r="B185" s="192" t="s">
        <v>256</v>
      </c>
      <c r="C185" s="193">
        <v>2189</v>
      </c>
    </row>
    <row r="186" spans="1:3" s="170" customFormat="1" ht="19.5" customHeight="1">
      <c r="A186" s="191">
        <v>2013303</v>
      </c>
      <c r="B186" s="192" t="s">
        <v>257</v>
      </c>
      <c r="C186" s="193"/>
    </row>
    <row r="187" spans="1:3" s="170" customFormat="1" ht="19.5" customHeight="1">
      <c r="A187" s="191">
        <v>2013304</v>
      </c>
      <c r="B187" s="192" t="s">
        <v>356</v>
      </c>
      <c r="C187" s="193"/>
    </row>
    <row r="188" spans="1:3" s="170" customFormat="1" ht="19.5" customHeight="1">
      <c r="A188" s="191">
        <v>2013350</v>
      </c>
      <c r="B188" s="192" t="s">
        <v>264</v>
      </c>
      <c r="C188" s="193"/>
    </row>
    <row r="189" spans="1:3" s="170" customFormat="1" ht="19.5" customHeight="1">
      <c r="A189" s="191">
        <v>2013399</v>
      </c>
      <c r="B189" s="194" t="s">
        <v>357</v>
      </c>
      <c r="C189" s="193"/>
    </row>
    <row r="190" spans="1:247" s="173" customFormat="1" ht="19.5" customHeight="1">
      <c r="A190" s="187">
        <v>20134</v>
      </c>
      <c r="B190" s="198" t="s">
        <v>358</v>
      </c>
      <c r="C190" s="189">
        <f>SUM(C191:C197)</f>
        <v>1238</v>
      </c>
      <c r="II190" s="200"/>
      <c r="IJ190" s="200"/>
      <c r="IK190" s="200"/>
      <c r="IL190" s="200"/>
      <c r="IM190" s="200"/>
    </row>
    <row r="191" spans="1:3" s="170" customFormat="1" ht="19.5" customHeight="1">
      <c r="A191" s="191">
        <v>2013401</v>
      </c>
      <c r="B191" s="194" t="s">
        <v>255</v>
      </c>
      <c r="C191" s="193">
        <v>1238</v>
      </c>
    </row>
    <row r="192" spans="1:3" s="170" customFormat="1" ht="19.5" customHeight="1">
      <c r="A192" s="191">
        <v>2013402</v>
      </c>
      <c r="B192" s="192" t="s">
        <v>256</v>
      </c>
      <c r="C192" s="193"/>
    </row>
    <row r="193" spans="1:3" s="170" customFormat="1" ht="19.5" customHeight="1">
      <c r="A193" s="191">
        <v>2013403</v>
      </c>
      <c r="B193" s="192" t="s">
        <v>257</v>
      </c>
      <c r="C193" s="193"/>
    </row>
    <row r="194" spans="1:3" s="170" customFormat="1" ht="19.5" customHeight="1">
      <c r="A194" s="191">
        <v>2013404</v>
      </c>
      <c r="B194" s="192" t="s">
        <v>359</v>
      </c>
      <c r="C194" s="193"/>
    </row>
    <row r="195" spans="1:3" s="170" customFormat="1" ht="19.5" customHeight="1">
      <c r="A195" s="191">
        <v>2013405</v>
      </c>
      <c r="B195" s="192" t="s">
        <v>360</v>
      </c>
      <c r="C195" s="193"/>
    </row>
    <row r="196" spans="1:3" s="170" customFormat="1" ht="19.5" customHeight="1">
      <c r="A196" s="191">
        <v>2013450</v>
      </c>
      <c r="B196" s="192" t="s">
        <v>264</v>
      </c>
      <c r="C196" s="193"/>
    </row>
    <row r="197" spans="1:3" s="170" customFormat="1" ht="19.5" customHeight="1">
      <c r="A197" s="191">
        <v>2013499</v>
      </c>
      <c r="B197" s="194" t="s">
        <v>361</v>
      </c>
      <c r="C197" s="193"/>
    </row>
    <row r="198" spans="1:247" s="173" customFormat="1" ht="19.5" customHeight="1">
      <c r="A198" s="187">
        <v>20135</v>
      </c>
      <c r="B198" s="198" t="s">
        <v>362</v>
      </c>
      <c r="C198" s="189">
        <f>SUM(C199:C203)</f>
        <v>0</v>
      </c>
      <c r="II198" s="200"/>
      <c r="IJ198" s="200"/>
      <c r="IK198" s="200"/>
      <c r="IL198" s="200"/>
      <c r="IM198" s="200"/>
    </row>
    <row r="199" spans="1:3" s="170" customFormat="1" ht="19.5" customHeight="1">
      <c r="A199" s="191">
        <v>2013501</v>
      </c>
      <c r="B199" s="194" t="s">
        <v>255</v>
      </c>
      <c r="C199" s="193"/>
    </row>
    <row r="200" spans="1:3" s="170" customFormat="1" ht="19.5" customHeight="1">
      <c r="A200" s="191">
        <v>2013502</v>
      </c>
      <c r="B200" s="195" t="s">
        <v>256</v>
      </c>
      <c r="C200" s="193"/>
    </row>
    <row r="201" spans="1:3" s="170" customFormat="1" ht="19.5" customHeight="1">
      <c r="A201" s="191">
        <v>2013503</v>
      </c>
      <c r="B201" s="192" t="s">
        <v>257</v>
      </c>
      <c r="C201" s="193"/>
    </row>
    <row r="202" spans="1:3" s="170" customFormat="1" ht="19.5" customHeight="1">
      <c r="A202" s="191">
        <v>2013550</v>
      </c>
      <c r="B202" s="192" t="s">
        <v>264</v>
      </c>
      <c r="C202" s="193"/>
    </row>
    <row r="203" spans="1:3" s="170" customFormat="1" ht="19.5" customHeight="1">
      <c r="A203" s="191">
        <v>2013599</v>
      </c>
      <c r="B203" s="192" t="s">
        <v>363</v>
      </c>
      <c r="C203" s="193"/>
    </row>
    <row r="204" spans="1:247" s="173" customFormat="1" ht="19.5" customHeight="1">
      <c r="A204" s="187">
        <v>20136</v>
      </c>
      <c r="B204" s="198" t="s">
        <v>364</v>
      </c>
      <c r="C204" s="203">
        <f>SUM(C205:C209)</f>
        <v>39573</v>
      </c>
      <c r="II204" s="200"/>
      <c r="IJ204" s="200"/>
      <c r="IK204" s="200"/>
      <c r="IL204" s="200"/>
      <c r="IM204" s="200"/>
    </row>
    <row r="205" spans="1:3" s="170" customFormat="1" ht="19.5" customHeight="1">
      <c r="A205" s="191">
        <v>2013601</v>
      </c>
      <c r="B205" s="194" t="s">
        <v>255</v>
      </c>
      <c r="C205" s="193">
        <v>1260</v>
      </c>
    </row>
    <row r="206" spans="1:3" s="170" customFormat="1" ht="19.5" customHeight="1">
      <c r="A206" s="191">
        <v>2013602</v>
      </c>
      <c r="B206" s="194" t="s">
        <v>256</v>
      </c>
      <c r="C206" s="193">
        <v>520</v>
      </c>
    </row>
    <row r="207" spans="1:3" s="170" customFormat="1" ht="19.5" customHeight="1">
      <c r="A207" s="191">
        <v>2013603</v>
      </c>
      <c r="B207" s="192" t="s">
        <v>257</v>
      </c>
      <c r="C207" s="193"/>
    </row>
    <row r="208" spans="1:3" s="170" customFormat="1" ht="19.5" customHeight="1">
      <c r="A208" s="191">
        <v>2013650</v>
      </c>
      <c r="B208" s="192" t="s">
        <v>264</v>
      </c>
      <c r="C208" s="193"/>
    </row>
    <row r="209" spans="1:3" s="170" customFormat="1" ht="19.5" customHeight="1">
      <c r="A209" s="191">
        <v>2013699</v>
      </c>
      <c r="B209" s="192" t="s">
        <v>365</v>
      </c>
      <c r="C209" s="193">
        <f>28579+1214+8000</f>
        <v>37793</v>
      </c>
    </row>
    <row r="210" spans="1:247" s="173" customFormat="1" ht="19.5" customHeight="1">
      <c r="A210" s="187">
        <v>20137</v>
      </c>
      <c r="B210" s="190" t="s">
        <v>366</v>
      </c>
      <c r="C210" s="203">
        <f>SUM(C211:C216)</f>
        <v>678</v>
      </c>
      <c r="II210" s="200"/>
      <c r="IJ210" s="200"/>
      <c r="IK210" s="200"/>
      <c r="IL210" s="200"/>
      <c r="IM210" s="200"/>
    </row>
    <row r="211" spans="1:3" s="170" customFormat="1" ht="19.5" customHeight="1">
      <c r="A211" s="191">
        <v>2013701</v>
      </c>
      <c r="B211" s="192" t="s">
        <v>255</v>
      </c>
      <c r="C211" s="193">
        <v>678</v>
      </c>
    </row>
    <row r="212" spans="1:3" s="170" customFormat="1" ht="19.5" customHeight="1">
      <c r="A212" s="191">
        <v>2013702</v>
      </c>
      <c r="B212" s="192" t="s">
        <v>256</v>
      </c>
      <c r="C212" s="193"/>
    </row>
    <row r="213" spans="1:3" s="170" customFormat="1" ht="19.5" customHeight="1">
      <c r="A213" s="191">
        <v>2013703</v>
      </c>
      <c r="B213" s="192" t="s">
        <v>257</v>
      </c>
      <c r="C213" s="193"/>
    </row>
    <row r="214" spans="1:3" s="170" customFormat="1" ht="19.5" customHeight="1">
      <c r="A214" s="191">
        <v>2013704</v>
      </c>
      <c r="B214" s="192" t="s">
        <v>367</v>
      </c>
      <c r="C214" s="193"/>
    </row>
    <row r="215" spans="1:3" s="170" customFormat="1" ht="19.5" customHeight="1">
      <c r="A215" s="191">
        <v>2013750</v>
      </c>
      <c r="B215" s="192" t="s">
        <v>264</v>
      </c>
      <c r="C215" s="193"/>
    </row>
    <row r="216" spans="1:3" s="170" customFormat="1" ht="19.5" customHeight="1">
      <c r="A216" s="191">
        <v>2013799</v>
      </c>
      <c r="B216" s="192" t="s">
        <v>368</v>
      </c>
      <c r="C216" s="193"/>
    </row>
    <row r="217" spans="1:247" s="173" customFormat="1" ht="19.5" customHeight="1">
      <c r="A217" s="187">
        <v>20138</v>
      </c>
      <c r="B217" s="190" t="s">
        <v>369</v>
      </c>
      <c r="C217" s="203">
        <f>SUM(C218:C231)</f>
        <v>10499</v>
      </c>
      <c r="II217" s="200"/>
      <c r="IJ217" s="200"/>
      <c r="IK217" s="200"/>
      <c r="IL217" s="200"/>
      <c r="IM217" s="200"/>
    </row>
    <row r="218" spans="1:3" s="170" customFormat="1" ht="19.5" customHeight="1">
      <c r="A218" s="191">
        <v>2013801</v>
      </c>
      <c r="B218" s="192" t="s">
        <v>255</v>
      </c>
      <c r="C218" s="193">
        <v>6249</v>
      </c>
    </row>
    <row r="219" spans="1:3" s="170" customFormat="1" ht="19.5" customHeight="1">
      <c r="A219" s="191">
        <v>2013802</v>
      </c>
      <c r="B219" s="192" t="s">
        <v>256</v>
      </c>
      <c r="C219" s="193">
        <v>75</v>
      </c>
    </row>
    <row r="220" spans="1:3" s="170" customFormat="1" ht="19.5" customHeight="1">
      <c r="A220" s="191">
        <v>2013803</v>
      </c>
      <c r="B220" s="192" t="s">
        <v>257</v>
      </c>
      <c r="C220" s="193">
        <v>342</v>
      </c>
    </row>
    <row r="221" spans="1:3" s="170" customFormat="1" ht="19.5" customHeight="1">
      <c r="A221" s="191">
        <v>2013804</v>
      </c>
      <c r="B221" s="192" t="s">
        <v>370</v>
      </c>
      <c r="C221" s="193">
        <v>560</v>
      </c>
    </row>
    <row r="222" spans="1:3" s="170" customFormat="1" ht="19.5" customHeight="1">
      <c r="A222" s="191">
        <v>2013805</v>
      </c>
      <c r="B222" s="192" t="s">
        <v>371</v>
      </c>
      <c r="C222" s="193">
        <v>255</v>
      </c>
    </row>
    <row r="223" spans="1:3" s="170" customFormat="1" ht="19.5" customHeight="1">
      <c r="A223" s="191">
        <v>2013808</v>
      </c>
      <c r="B223" s="192" t="s">
        <v>296</v>
      </c>
      <c r="C223" s="193">
        <v>176</v>
      </c>
    </row>
    <row r="224" spans="1:3" s="170" customFormat="1" ht="19.5" customHeight="1">
      <c r="A224" s="191">
        <v>2013810</v>
      </c>
      <c r="B224" s="192" t="s">
        <v>372</v>
      </c>
      <c r="C224" s="193">
        <v>1330</v>
      </c>
    </row>
    <row r="225" spans="1:3" s="170" customFormat="1" ht="19.5" customHeight="1">
      <c r="A225" s="191">
        <v>2013812</v>
      </c>
      <c r="B225" s="192" t="s">
        <v>373</v>
      </c>
      <c r="C225" s="193"/>
    </row>
    <row r="226" spans="1:3" s="170" customFormat="1" ht="19.5" customHeight="1">
      <c r="A226" s="191">
        <v>2013813</v>
      </c>
      <c r="B226" s="192" t="s">
        <v>374</v>
      </c>
      <c r="C226" s="193"/>
    </row>
    <row r="227" spans="1:3" s="170" customFormat="1" ht="19.5" customHeight="1">
      <c r="A227" s="191">
        <v>2013814</v>
      </c>
      <c r="B227" s="192" t="s">
        <v>375</v>
      </c>
      <c r="C227" s="193"/>
    </row>
    <row r="228" spans="1:3" s="170" customFormat="1" ht="19.5" customHeight="1">
      <c r="A228" s="191">
        <v>2013815</v>
      </c>
      <c r="B228" s="192" t="s">
        <v>376</v>
      </c>
      <c r="C228" s="193">
        <v>155</v>
      </c>
    </row>
    <row r="229" spans="1:3" s="170" customFormat="1" ht="19.5" customHeight="1">
      <c r="A229" s="191">
        <v>2013816</v>
      </c>
      <c r="B229" s="192" t="s">
        <v>377</v>
      </c>
      <c r="C229" s="193">
        <v>900</v>
      </c>
    </row>
    <row r="230" spans="1:3" s="170" customFormat="1" ht="19.5" customHeight="1">
      <c r="A230" s="191">
        <v>2013850</v>
      </c>
      <c r="B230" s="192" t="s">
        <v>264</v>
      </c>
      <c r="C230" s="193"/>
    </row>
    <row r="231" spans="1:3" s="170" customFormat="1" ht="19.5" customHeight="1">
      <c r="A231" s="191">
        <v>2013899</v>
      </c>
      <c r="B231" s="192" t="s">
        <v>378</v>
      </c>
      <c r="C231" s="193">
        <v>457</v>
      </c>
    </row>
    <row r="232" spans="1:247" s="173" customFormat="1" ht="19.5" customHeight="1">
      <c r="A232" s="187">
        <v>20199</v>
      </c>
      <c r="B232" s="190" t="s">
        <v>379</v>
      </c>
      <c r="C232" s="189">
        <f>SUM(C233:C234)</f>
        <v>7662</v>
      </c>
      <c r="II232" s="200"/>
      <c r="IJ232" s="200"/>
      <c r="IK232" s="200"/>
      <c r="IL232" s="200"/>
      <c r="IM232" s="200"/>
    </row>
    <row r="233" spans="1:3" s="170" customFormat="1" ht="19.5" customHeight="1">
      <c r="A233" s="191">
        <v>2019901</v>
      </c>
      <c r="B233" s="194" t="s">
        <v>380</v>
      </c>
      <c r="C233" s="193"/>
    </row>
    <row r="234" spans="1:3" s="170" customFormat="1" ht="19.5" customHeight="1">
      <c r="A234" s="191">
        <v>2019999</v>
      </c>
      <c r="B234" s="194" t="s">
        <v>381</v>
      </c>
      <c r="C234" s="193">
        <f>1822+4200+400+240+1000</f>
        <v>7662</v>
      </c>
    </row>
    <row r="235" spans="1:247" s="173" customFormat="1" ht="19.5" customHeight="1">
      <c r="A235" s="187">
        <v>202</v>
      </c>
      <c r="B235" s="188" t="s">
        <v>382</v>
      </c>
      <c r="C235" s="189">
        <f>C236+C237+C238</f>
        <v>0</v>
      </c>
      <c r="II235" s="200"/>
      <c r="IJ235" s="200"/>
      <c r="IK235" s="200"/>
      <c r="IL235" s="200"/>
      <c r="IM235" s="200"/>
    </row>
    <row r="236" spans="1:247" s="173" customFormat="1" ht="19.5" customHeight="1">
      <c r="A236" s="187">
        <v>20205</v>
      </c>
      <c r="B236" s="190" t="s">
        <v>383</v>
      </c>
      <c r="C236" s="189"/>
      <c r="II236" s="200"/>
      <c r="IJ236" s="200"/>
      <c r="IK236" s="200"/>
      <c r="IL236" s="200"/>
      <c r="IM236" s="200"/>
    </row>
    <row r="237" spans="1:247" s="173" customFormat="1" ht="19.5" customHeight="1">
      <c r="A237" s="187">
        <v>20206</v>
      </c>
      <c r="B237" s="190" t="s">
        <v>384</v>
      </c>
      <c r="C237" s="189"/>
      <c r="II237" s="200"/>
      <c r="IJ237" s="200"/>
      <c r="IK237" s="200"/>
      <c r="IL237" s="200"/>
      <c r="IM237" s="200"/>
    </row>
    <row r="238" spans="1:247" s="173" customFormat="1" ht="19.5" customHeight="1">
      <c r="A238" s="187">
        <v>20299</v>
      </c>
      <c r="B238" s="190" t="s">
        <v>385</v>
      </c>
      <c r="C238" s="189"/>
      <c r="II238" s="200"/>
      <c r="IJ238" s="200"/>
      <c r="IK238" s="200"/>
      <c r="IL238" s="200"/>
      <c r="IM238" s="200"/>
    </row>
    <row r="239" spans="1:247" s="173" customFormat="1" ht="19.5" customHeight="1">
      <c r="A239" s="187">
        <v>203</v>
      </c>
      <c r="B239" s="188" t="s">
        <v>386</v>
      </c>
      <c r="C239" s="189">
        <f>SUM(C240,C248)</f>
        <v>1700</v>
      </c>
      <c r="II239" s="200"/>
      <c r="IJ239" s="200"/>
      <c r="IK239" s="200"/>
      <c r="IL239" s="200"/>
      <c r="IM239" s="200"/>
    </row>
    <row r="240" spans="1:247" s="173" customFormat="1" ht="19.5" customHeight="1">
      <c r="A240" s="187">
        <v>20306</v>
      </c>
      <c r="B240" s="198" t="s">
        <v>387</v>
      </c>
      <c r="C240" s="189">
        <f>SUM(C241:C247)</f>
        <v>1670</v>
      </c>
      <c r="II240" s="200"/>
      <c r="IJ240" s="200"/>
      <c r="IK240" s="200"/>
      <c r="IL240" s="200"/>
      <c r="IM240" s="200"/>
    </row>
    <row r="241" spans="1:3" s="170" customFormat="1" ht="19.5" customHeight="1">
      <c r="A241" s="191">
        <v>2030601</v>
      </c>
      <c r="B241" s="194" t="s">
        <v>388</v>
      </c>
      <c r="C241" s="193">
        <v>5</v>
      </c>
    </row>
    <row r="242" spans="1:3" s="170" customFormat="1" ht="19.5" customHeight="1">
      <c r="A242" s="191">
        <v>2030602</v>
      </c>
      <c r="B242" s="192" t="s">
        <v>389</v>
      </c>
      <c r="C242" s="193"/>
    </row>
    <row r="243" spans="1:3" s="170" customFormat="1" ht="19.5" customHeight="1">
      <c r="A243" s="191">
        <v>2030603</v>
      </c>
      <c r="B243" s="192" t="s">
        <v>390</v>
      </c>
      <c r="C243" s="193">
        <v>280</v>
      </c>
    </row>
    <row r="244" spans="1:3" s="170" customFormat="1" ht="19.5" customHeight="1">
      <c r="A244" s="191">
        <v>2030604</v>
      </c>
      <c r="B244" s="192" t="s">
        <v>391</v>
      </c>
      <c r="C244" s="193"/>
    </row>
    <row r="245" spans="1:3" s="170" customFormat="1" ht="19.5" customHeight="1">
      <c r="A245" s="191">
        <v>2030607</v>
      </c>
      <c r="B245" s="194" t="s">
        <v>392</v>
      </c>
      <c r="C245" s="193"/>
    </row>
    <row r="246" spans="1:3" s="170" customFormat="1" ht="19.5" customHeight="1">
      <c r="A246" s="191">
        <v>2030608</v>
      </c>
      <c r="B246" s="194" t="s">
        <v>393</v>
      </c>
      <c r="C246" s="193"/>
    </row>
    <row r="247" spans="1:3" s="170" customFormat="1" ht="19.5" customHeight="1">
      <c r="A247" s="191">
        <v>2030699</v>
      </c>
      <c r="B247" s="194" t="s">
        <v>394</v>
      </c>
      <c r="C247" s="193">
        <f>93+1292</f>
        <v>1385</v>
      </c>
    </row>
    <row r="248" spans="1:247" s="173" customFormat="1" ht="19.5" customHeight="1">
      <c r="A248" s="187">
        <v>20399</v>
      </c>
      <c r="B248" s="198" t="s">
        <v>395</v>
      </c>
      <c r="C248" s="189">
        <v>30</v>
      </c>
      <c r="II248" s="200"/>
      <c r="IJ248" s="200"/>
      <c r="IK248" s="200"/>
      <c r="IL248" s="200"/>
      <c r="IM248" s="200"/>
    </row>
    <row r="249" spans="1:247" s="173" customFormat="1" ht="19.5" customHeight="1">
      <c r="A249" s="187">
        <v>204</v>
      </c>
      <c r="B249" s="188" t="s">
        <v>396</v>
      </c>
      <c r="C249" s="189">
        <f>SUM(C250,C253,C264,C271,C279,C288,C302,C312,C322,C330,C336)</f>
        <v>92000</v>
      </c>
      <c r="II249" s="200"/>
      <c r="IJ249" s="200"/>
      <c r="IK249" s="200"/>
      <c r="IL249" s="200"/>
      <c r="IM249" s="200"/>
    </row>
    <row r="250" spans="1:247" s="173" customFormat="1" ht="19.5" customHeight="1">
      <c r="A250" s="187">
        <v>20401</v>
      </c>
      <c r="B250" s="190" t="s">
        <v>397</v>
      </c>
      <c r="C250" s="189">
        <f>SUM(C251:C252)</f>
        <v>524</v>
      </c>
      <c r="II250" s="200"/>
      <c r="IJ250" s="200"/>
      <c r="IK250" s="200"/>
      <c r="IL250" s="200"/>
      <c r="IM250" s="200"/>
    </row>
    <row r="251" spans="1:3" s="170" customFormat="1" ht="19.5" customHeight="1">
      <c r="A251" s="191">
        <v>2040101</v>
      </c>
      <c r="B251" s="192" t="s">
        <v>398</v>
      </c>
      <c r="C251" s="193">
        <v>524</v>
      </c>
    </row>
    <row r="252" spans="1:3" s="170" customFormat="1" ht="19.5" customHeight="1">
      <c r="A252" s="191">
        <v>2040199</v>
      </c>
      <c r="B252" s="194" t="s">
        <v>399</v>
      </c>
      <c r="C252" s="193"/>
    </row>
    <row r="253" spans="1:247" s="173" customFormat="1" ht="19.5" customHeight="1">
      <c r="A253" s="187">
        <v>20402</v>
      </c>
      <c r="B253" s="198" t="s">
        <v>400</v>
      </c>
      <c r="C253" s="189">
        <f>SUM(C254:C263)</f>
        <v>77983</v>
      </c>
      <c r="II253" s="200"/>
      <c r="IJ253" s="200"/>
      <c r="IK253" s="200"/>
      <c r="IL253" s="200"/>
      <c r="IM253" s="200"/>
    </row>
    <row r="254" spans="1:3" s="170" customFormat="1" ht="19.5" customHeight="1">
      <c r="A254" s="191">
        <v>2040201</v>
      </c>
      <c r="B254" s="194" t="s">
        <v>255</v>
      </c>
      <c r="C254" s="193">
        <v>48977</v>
      </c>
    </row>
    <row r="255" spans="1:3" s="170" customFormat="1" ht="19.5" customHeight="1">
      <c r="A255" s="191">
        <v>2040202</v>
      </c>
      <c r="B255" s="194" t="s">
        <v>256</v>
      </c>
      <c r="C255" s="193">
        <f>13540+4000</f>
        <v>17540</v>
      </c>
    </row>
    <row r="256" spans="1:3" s="170" customFormat="1" ht="19.5" customHeight="1">
      <c r="A256" s="191">
        <v>2040203</v>
      </c>
      <c r="B256" s="194" t="s">
        <v>257</v>
      </c>
      <c r="C256" s="193">
        <v>622</v>
      </c>
    </row>
    <row r="257" spans="1:3" s="170" customFormat="1" ht="19.5" customHeight="1">
      <c r="A257" s="191">
        <v>2040219</v>
      </c>
      <c r="B257" s="194" t="s">
        <v>296</v>
      </c>
      <c r="C257" s="193">
        <v>2692</v>
      </c>
    </row>
    <row r="258" spans="1:3" s="170" customFormat="1" ht="19.5" customHeight="1">
      <c r="A258" s="191">
        <v>2040220</v>
      </c>
      <c r="B258" s="194" t="s">
        <v>401</v>
      </c>
      <c r="C258" s="193">
        <f>640+1500</f>
        <v>2140</v>
      </c>
    </row>
    <row r="259" spans="1:3" s="170" customFormat="1" ht="19.5" customHeight="1">
      <c r="A259" s="191">
        <v>2040221</v>
      </c>
      <c r="B259" s="194" t="s">
        <v>402</v>
      </c>
      <c r="C259" s="193">
        <v>185</v>
      </c>
    </row>
    <row r="260" spans="1:3" s="170" customFormat="1" ht="19.5" customHeight="1">
      <c r="A260" s="191">
        <v>2040222</v>
      </c>
      <c r="B260" s="194" t="s">
        <v>403</v>
      </c>
      <c r="C260" s="193"/>
    </row>
    <row r="261" spans="1:3" s="170" customFormat="1" ht="19.5" customHeight="1">
      <c r="A261" s="191">
        <v>2040223</v>
      </c>
      <c r="B261" s="194" t="s">
        <v>404</v>
      </c>
      <c r="C261" s="193"/>
    </row>
    <row r="262" spans="1:3" s="170" customFormat="1" ht="19.5" customHeight="1">
      <c r="A262" s="191">
        <v>2040250</v>
      </c>
      <c r="B262" s="194" t="s">
        <v>264</v>
      </c>
      <c r="C262" s="193"/>
    </row>
    <row r="263" spans="1:3" s="170" customFormat="1" ht="19.5" customHeight="1">
      <c r="A263" s="191">
        <v>2040299</v>
      </c>
      <c r="B263" s="194" t="s">
        <v>405</v>
      </c>
      <c r="C263" s="193">
        <f>827+5000</f>
        <v>5827</v>
      </c>
    </row>
    <row r="264" spans="1:247" s="173" customFormat="1" ht="19.5" customHeight="1">
      <c r="A264" s="187">
        <v>20403</v>
      </c>
      <c r="B264" s="190" t="s">
        <v>406</v>
      </c>
      <c r="C264" s="189">
        <f>SUM(C265:C270)</f>
        <v>0</v>
      </c>
      <c r="II264" s="200"/>
      <c r="IJ264" s="200"/>
      <c r="IK264" s="200"/>
      <c r="IL264" s="200"/>
      <c r="IM264" s="200"/>
    </row>
    <row r="265" spans="1:3" s="170" customFormat="1" ht="19.5" customHeight="1">
      <c r="A265" s="191">
        <v>2040301</v>
      </c>
      <c r="B265" s="192" t="s">
        <v>255</v>
      </c>
      <c r="C265" s="193"/>
    </row>
    <row r="266" spans="1:3" s="170" customFormat="1" ht="19.5" customHeight="1">
      <c r="A266" s="191">
        <v>2040302</v>
      </c>
      <c r="B266" s="192" t="s">
        <v>256</v>
      </c>
      <c r="C266" s="193"/>
    </row>
    <row r="267" spans="1:3" s="170" customFormat="1" ht="19.5" customHeight="1">
      <c r="A267" s="191">
        <v>2040303</v>
      </c>
      <c r="B267" s="194" t="s">
        <v>257</v>
      </c>
      <c r="C267" s="193"/>
    </row>
    <row r="268" spans="1:3" s="170" customFormat="1" ht="19.5" customHeight="1">
      <c r="A268" s="191">
        <v>2040304</v>
      </c>
      <c r="B268" s="194" t="s">
        <v>407</v>
      </c>
      <c r="C268" s="193"/>
    </row>
    <row r="269" spans="1:3" s="170" customFormat="1" ht="19.5" customHeight="1">
      <c r="A269" s="191">
        <v>2040350</v>
      </c>
      <c r="B269" s="194" t="s">
        <v>264</v>
      </c>
      <c r="C269" s="193"/>
    </row>
    <row r="270" spans="1:3" s="170" customFormat="1" ht="19.5" customHeight="1">
      <c r="A270" s="191">
        <v>2040399</v>
      </c>
      <c r="B270" s="195" t="s">
        <v>408</v>
      </c>
      <c r="C270" s="193"/>
    </row>
    <row r="271" spans="1:247" s="173" customFormat="1" ht="19.5" customHeight="1">
      <c r="A271" s="187">
        <v>20404</v>
      </c>
      <c r="B271" s="199" t="s">
        <v>409</v>
      </c>
      <c r="C271" s="189">
        <f>SUM(C272:C278)</f>
        <v>1655</v>
      </c>
      <c r="II271" s="200"/>
      <c r="IJ271" s="200"/>
      <c r="IK271" s="200"/>
      <c r="IL271" s="200"/>
      <c r="IM271" s="200"/>
    </row>
    <row r="272" spans="1:3" s="170" customFormat="1" ht="19.5" customHeight="1">
      <c r="A272" s="191">
        <v>2040401</v>
      </c>
      <c r="B272" s="192" t="s">
        <v>255</v>
      </c>
      <c r="C272" s="193"/>
    </row>
    <row r="273" spans="1:3" s="170" customFormat="1" ht="19.5" customHeight="1">
      <c r="A273" s="191">
        <v>2040402</v>
      </c>
      <c r="B273" s="192" t="s">
        <v>256</v>
      </c>
      <c r="C273" s="193">
        <v>555</v>
      </c>
    </row>
    <row r="274" spans="1:3" s="170" customFormat="1" ht="19.5" customHeight="1">
      <c r="A274" s="191">
        <v>2040403</v>
      </c>
      <c r="B274" s="194" t="s">
        <v>257</v>
      </c>
      <c r="C274" s="193"/>
    </row>
    <row r="275" spans="1:3" s="170" customFormat="1" ht="19.5" customHeight="1">
      <c r="A275" s="191">
        <v>2040409</v>
      </c>
      <c r="B275" s="194" t="s">
        <v>410</v>
      </c>
      <c r="C275" s="193">
        <v>1100</v>
      </c>
    </row>
    <row r="276" spans="1:3" s="170" customFormat="1" ht="19.5" customHeight="1">
      <c r="A276" s="191">
        <v>2040410</v>
      </c>
      <c r="B276" s="194" t="s">
        <v>411</v>
      </c>
      <c r="C276" s="193"/>
    </row>
    <row r="277" spans="1:3" s="170" customFormat="1" ht="19.5" customHeight="1">
      <c r="A277" s="191">
        <v>2040450</v>
      </c>
      <c r="B277" s="194" t="s">
        <v>264</v>
      </c>
      <c r="C277" s="193"/>
    </row>
    <row r="278" spans="1:3" s="170" customFormat="1" ht="19.5" customHeight="1">
      <c r="A278" s="191">
        <v>2040499</v>
      </c>
      <c r="B278" s="194" t="s">
        <v>412</v>
      </c>
      <c r="C278" s="193"/>
    </row>
    <row r="279" spans="1:247" s="173" customFormat="1" ht="19.5" customHeight="1">
      <c r="A279" s="187">
        <v>20405</v>
      </c>
      <c r="B279" s="188" t="s">
        <v>413</v>
      </c>
      <c r="C279" s="189">
        <f>SUM(C280:C287)</f>
        <v>1961</v>
      </c>
      <c r="II279" s="200"/>
      <c r="IJ279" s="200"/>
      <c r="IK279" s="200"/>
      <c r="IL279" s="200"/>
      <c r="IM279" s="200"/>
    </row>
    <row r="280" spans="1:3" s="170" customFormat="1" ht="19.5" customHeight="1">
      <c r="A280" s="191">
        <v>2040501</v>
      </c>
      <c r="B280" s="192" t="s">
        <v>255</v>
      </c>
      <c r="C280" s="193">
        <v>896</v>
      </c>
    </row>
    <row r="281" spans="1:3" s="170" customFormat="1" ht="19.5" customHeight="1">
      <c r="A281" s="191">
        <v>2040502</v>
      </c>
      <c r="B281" s="192" t="s">
        <v>256</v>
      </c>
      <c r="C281" s="193">
        <v>431</v>
      </c>
    </row>
    <row r="282" spans="1:3" s="170" customFormat="1" ht="19.5" customHeight="1">
      <c r="A282" s="191">
        <v>2040503</v>
      </c>
      <c r="B282" s="192" t="s">
        <v>257</v>
      </c>
      <c r="C282" s="193"/>
    </row>
    <row r="283" spans="1:3" s="170" customFormat="1" ht="19.5" customHeight="1">
      <c r="A283" s="191">
        <v>2040504</v>
      </c>
      <c r="B283" s="194" t="s">
        <v>414</v>
      </c>
      <c r="C283" s="193"/>
    </row>
    <row r="284" spans="1:3" s="170" customFormat="1" ht="19.5" customHeight="1">
      <c r="A284" s="191">
        <v>2040505</v>
      </c>
      <c r="B284" s="194" t="s">
        <v>415</v>
      </c>
      <c r="C284" s="193"/>
    </row>
    <row r="285" spans="1:3" s="170" customFormat="1" ht="19.5" customHeight="1">
      <c r="A285" s="191">
        <v>2040506</v>
      </c>
      <c r="B285" s="194" t="s">
        <v>416</v>
      </c>
      <c r="C285" s="193"/>
    </row>
    <row r="286" spans="1:3" s="170" customFormat="1" ht="19.5" customHeight="1">
      <c r="A286" s="191">
        <v>2040550</v>
      </c>
      <c r="B286" s="192" t="s">
        <v>264</v>
      </c>
      <c r="C286" s="193"/>
    </row>
    <row r="287" spans="1:3" s="170" customFormat="1" ht="19.5" customHeight="1">
      <c r="A287" s="191">
        <v>2040599</v>
      </c>
      <c r="B287" s="192" t="s">
        <v>417</v>
      </c>
      <c r="C287" s="193">
        <v>634</v>
      </c>
    </row>
    <row r="288" spans="1:247" s="173" customFormat="1" ht="19.5" customHeight="1">
      <c r="A288" s="187">
        <v>20406</v>
      </c>
      <c r="B288" s="190" t="s">
        <v>418</v>
      </c>
      <c r="C288" s="189">
        <f>SUM(C289:C301)</f>
        <v>4830</v>
      </c>
      <c r="II288" s="200"/>
      <c r="IJ288" s="200"/>
      <c r="IK288" s="200"/>
      <c r="IL288" s="200"/>
      <c r="IM288" s="200"/>
    </row>
    <row r="289" spans="1:3" s="170" customFormat="1" ht="19.5" customHeight="1">
      <c r="A289" s="191">
        <v>2040601</v>
      </c>
      <c r="B289" s="194" t="s">
        <v>255</v>
      </c>
      <c r="C289" s="193">
        <v>3049</v>
      </c>
    </row>
    <row r="290" spans="1:3" s="170" customFormat="1" ht="19.5" customHeight="1">
      <c r="A290" s="191">
        <v>2040602</v>
      </c>
      <c r="B290" s="194" t="s">
        <v>256</v>
      </c>
      <c r="C290" s="193"/>
    </row>
    <row r="291" spans="1:3" s="170" customFormat="1" ht="19.5" customHeight="1">
      <c r="A291" s="191">
        <v>2040603</v>
      </c>
      <c r="B291" s="194" t="s">
        <v>257</v>
      </c>
      <c r="C291" s="193"/>
    </row>
    <row r="292" spans="1:3" s="170" customFormat="1" ht="19.5" customHeight="1">
      <c r="A292" s="191">
        <v>2040604</v>
      </c>
      <c r="B292" s="195" t="s">
        <v>419</v>
      </c>
      <c r="C292" s="193">
        <v>830</v>
      </c>
    </row>
    <row r="293" spans="1:3" s="170" customFormat="1" ht="19.5" customHeight="1">
      <c r="A293" s="191">
        <v>2040605</v>
      </c>
      <c r="B293" s="192" t="s">
        <v>420</v>
      </c>
      <c r="C293" s="193">
        <v>70</v>
      </c>
    </row>
    <row r="294" spans="1:3" s="170" customFormat="1" ht="19.5" customHeight="1">
      <c r="A294" s="191">
        <v>2040606</v>
      </c>
      <c r="B294" s="192" t="s">
        <v>421</v>
      </c>
      <c r="C294" s="193"/>
    </row>
    <row r="295" spans="1:3" s="170" customFormat="1" ht="19.5" customHeight="1">
      <c r="A295" s="191">
        <v>2040607</v>
      </c>
      <c r="B295" s="197" t="s">
        <v>422</v>
      </c>
      <c r="C295" s="193">
        <v>100</v>
      </c>
    </row>
    <row r="296" spans="1:3" s="170" customFormat="1" ht="19.5" customHeight="1">
      <c r="A296" s="191">
        <v>2040608</v>
      </c>
      <c r="B296" s="194" t="s">
        <v>423</v>
      </c>
      <c r="C296" s="193"/>
    </row>
    <row r="297" spans="1:3" s="170" customFormat="1" ht="19.5" customHeight="1">
      <c r="A297" s="191">
        <v>2040610</v>
      </c>
      <c r="B297" s="194" t="s">
        <v>424</v>
      </c>
      <c r="C297" s="193">
        <v>70</v>
      </c>
    </row>
    <row r="298" spans="1:3" s="170" customFormat="1" ht="19.5" customHeight="1">
      <c r="A298" s="191">
        <v>2040612</v>
      </c>
      <c r="B298" s="194" t="s">
        <v>425</v>
      </c>
      <c r="C298" s="193">
        <v>76</v>
      </c>
    </row>
    <row r="299" spans="1:3" s="170" customFormat="1" ht="19.5" customHeight="1">
      <c r="A299" s="191">
        <v>2040613</v>
      </c>
      <c r="B299" s="194" t="s">
        <v>296</v>
      </c>
      <c r="C299" s="193"/>
    </row>
    <row r="300" spans="1:3" s="170" customFormat="1" ht="19.5" customHeight="1">
      <c r="A300" s="191">
        <v>2040650</v>
      </c>
      <c r="B300" s="194" t="s">
        <v>264</v>
      </c>
      <c r="C300" s="193"/>
    </row>
    <row r="301" spans="1:3" s="170" customFormat="1" ht="19.5" customHeight="1">
      <c r="A301" s="191">
        <v>2040699</v>
      </c>
      <c r="B301" s="192" t="s">
        <v>426</v>
      </c>
      <c r="C301" s="193">
        <v>635</v>
      </c>
    </row>
    <row r="302" spans="1:247" s="173" customFormat="1" ht="19.5" customHeight="1">
      <c r="A302" s="187">
        <v>20407</v>
      </c>
      <c r="B302" s="199" t="s">
        <v>427</v>
      </c>
      <c r="C302" s="189">
        <f>SUM(C303:C311)</f>
        <v>0</v>
      </c>
      <c r="II302" s="200"/>
      <c r="IJ302" s="200"/>
      <c r="IK302" s="200"/>
      <c r="IL302" s="200"/>
      <c r="IM302" s="200"/>
    </row>
    <row r="303" spans="1:3" s="170" customFormat="1" ht="19.5" customHeight="1">
      <c r="A303" s="191">
        <v>2040701</v>
      </c>
      <c r="B303" s="192" t="s">
        <v>255</v>
      </c>
      <c r="C303" s="193"/>
    </row>
    <row r="304" spans="1:3" s="170" customFormat="1" ht="19.5" customHeight="1">
      <c r="A304" s="191">
        <v>2040702</v>
      </c>
      <c r="B304" s="194" t="s">
        <v>256</v>
      </c>
      <c r="C304" s="193"/>
    </row>
    <row r="305" spans="1:3" s="170" customFormat="1" ht="19.5" customHeight="1">
      <c r="A305" s="191">
        <v>2040703</v>
      </c>
      <c r="B305" s="194" t="s">
        <v>257</v>
      </c>
      <c r="C305" s="193"/>
    </row>
    <row r="306" spans="1:3" s="170" customFormat="1" ht="19.5" customHeight="1">
      <c r="A306" s="191">
        <v>2040704</v>
      </c>
      <c r="B306" s="194" t="s">
        <v>428</v>
      </c>
      <c r="C306" s="193"/>
    </row>
    <row r="307" spans="1:3" s="170" customFormat="1" ht="19.5" customHeight="1">
      <c r="A307" s="191">
        <v>2040705</v>
      </c>
      <c r="B307" s="195" t="s">
        <v>429</v>
      </c>
      <c r="C307" s="193"/>
    </row>
    <row r="308" spans="1:3" s="170" customFormat="1" ht="19.5" customHeight="1">
      <c r="A308" s="191">
        <v>2040706</v>
      </c>
      <c r="B308" s="192" t="s">
        <v>430</v>
      </c>
      <c r="C308" s="193"/>
    </row>
    <row r="309" spans="1:3" s="170" customFormat="1" ht="19.5" customHeight="1">
      <c r="A309" s="191">
        <v>2040707</v>
      </c>
      <c r="B309" s="192" t="s">
        <v>296</v>
      </c>
      <c r="C309" s="193"/>
    </row>
    <row r="310" spans="1:3" s="170" customFormat="1" ht="19.5" customHeight="1">
      <c r="A310" s="191">
        <v>2040750</v>
      </c>
      <c r="B310" s="192" t="s">
        <v>264</v>
      </c>
      <c r="C310" s="193"/>
    </row>
    <row r="311" spans="1:3" s="170" customFormat="1" ht="19.5" customHeight="1">
      <c r="A311" s="191">
        <v>2040799</v>
      </c>
      <c r="B311" s="192" t="s">
        <v>431</v>
      </c>
      <c r="C311" s="193"/>
    </row>
    <row r="312" spans="1:247" s="173" customFormat="1" ht="19.5" customHeight="1">
      <c r="A312" s="187">
        <v>20408</v>
      </c>
      <c r="B312" s="198" t="s">
        <v>432</v>
      </c>
      <c r="C312" s="189">
        <f>SUM(C313:C321)</f>
        <v>0</v>
      </c>
      <c r="II312" s="200"/>
      <c r="IJ312" s="200"/>
      <c r="IK312" s="200"/>
      <c r="IL312" s="200"/>
      <c r="IM312" s="200"/>
    </row>
    <row r="313" spans="1:3" s="170" customFormat="1" ht="19.5" customHeight="1">
      <c r="A313" s="191">
        <v>2040801</v>
      </c>
      <c r="B313" s="194" t="s">
        <v>255</v>
      </c>
      <c r="C313" s="193"/>
    </row>
    <row r="314" spans="1:3" s="170" customFormat="1" ht="19.5" customHeight="1">
      <c r="A314" s="191">
        <v>2040802</v>
      </c>
      <c r="B314" s="194" t="s">
        <v>256</v>
      </c>
      <c r="C314" s="193"/>
    </row>
    <row r="315" spans="1:3" s="170" customFormat="1" ht="19.5" customHeight="1">
      <c r="A315" s="191">
        <v>2040803</v>
      </c>
      <c r="B315" s="192" t="s">
        <v>257</v>
      </c>
      <c r="C315" s="193"/>
    </row>
    <row r="316" spans="1:3" s="170" customFormat="1" ht="19.5" customHeight="1">
      <c r="A316" s="191">
        <v>2040804</v>
      </c>
      <c r="B316" s="192" t="s">
        <v>433</v>
      </c>
      <c r="C316" s="193"/>
    </row>
    <row r="317" spans="1:3" s="170" customFormat="1" ht="19.5" customHeight="1">
      <c r="A317" s="191">
        <v>2040805</v>
      </c>
      <c r="B317" s="192" t="s">
        <v>434</v>
      </c>
      <c r="C317" s="193"/>
    </row>
    <row r="318" spans="1:3" s="170" customFormat="1" ht="19.5" customHeight="1">
      <c r="A318" s="191">
        <v>2040806</v>
      </c>
      <c r="B318" s="194" t="s">
        <v>435</v>
      </c>
      <c r="C318" s="193"/>
    </row>
    <row r="319" spans="1:3" s="170" customFormat="1" ht="19.5" customHeight="1">
      <c r="A319" s="191">
        <v>2040807</v>
      </c>
      <c r="B319" s="194" t="s">
        <v>296</v>
      </c>
      <c r="C319" s="193"/>
    </row>
    <row r="320" spans="1:3" s="170" customFormat="1" ht="19.5" customHeight="1">
      <c r="A320" s="191">
        <v>2040850</v>
      </c>
      <c r="B320" s="194" t="s">
        <v>264</v>
      </c>
      <c r="C320" s="193"/>
    </row>
    <row r="321" spans="1:3" s="170" customFormat="1" ht="19.5" customHeight="1">
      <c r="A321" s="191">
        <v>2040899</v>
      </c>
      <c r="B321" s="194" t="s">
        <v>436</v>
      </c>
      <c r="C321" s="193"/>
    </row>
    <row r="322" spans="1:247" s="173" customFormat="1" ht="19.5" customHeight="1">
      <c r="A322" s="187">
        <v>20409</v>
      </c>
      <c r="B322" s="188" t="s">
        <v>437</v>
      </c>
      <c r="C322" s="189">
        <f>SUM(C323:C329)</f>
        <v>0</v>
      </c>
      <c r="II322" s="200"/>
      <c r="IJ322" s="200"/>
      <c r="IK322" s="200"/>
      <c r="IL322" s="200"/>
      <c r="IM322" s="200"/>
    </row>
    <row r="323" spans="1:3" s="170" customFormat="1" ht="19.5" customHeight="1">
      <c r="A323" s="191">
        <v>2040901</v>
      </c>
      <c r="B323" s="192" t="s">
        <v>255</v>
      </c>
      <c r="C323" s="193"/>
    </row>
    <row r="324" spans="1:3" s="170" customFormat="1" ht="19.5" customHeight="1">
      <c r="A324" s="191">
        <v>2040902</v>
      </c>
      <c r="B324" s="192" t="s">
        <v>256</v>
      </c>
      <c r="C324" s="193"/>
    </row>
    <row r="325" spans="1:3" s="170" customFormat="1" ht="19.5" customHeight="1">
      <c r="A325" s="191">
        <v>2040903</v>
      </c>
      <c r="B325" s="197" t="s">
        <v>257</v>
      </c>
      <c r="C325" s="193"/>
    </row>
    <row r="326" spans="1:3" s="170" customFormat="1" ht="19.5" customHeight="1">
      <c r="A326" s="191">
        <v>2040904</v>
      </c>
      <c r="B326" s="201" t="s">
        <v>438</v>
      </c>
      <c r="C326" s="193"/>
    </row>
    <row r="327" spans="1:3" s="170" customFormat="1" ht="19.5" customHeight="1">
      <c r="A327" s="191">
        <v>2040905</v>
      </c>
      <c r="B327" s="194" t="s">
        <v>439</v>
      </c>
      <c r="C327" s="193"/>
    </row>
    <row r="328" spans="1:3" s="170" customFormat="1" ht="19.5" customHeight="1">
      <c r="A328" s="191">
        <v>2040950</v>
      </c>
      <c r="B328" s="194" t="s">
        <v>264</v>
      </c>
      <c r="C328" s="193"/>
    </row>
    <row r="329" spans="1:3" s="170" customFormat="1" ht="19.5" customHeight="1">
      <c r="A329" s="191">
        <v>2040999</v>
      </c>
      <c r="B329" s="192" t="s">
        <v>440</v>
      </c>
      <c r="C329" s="193"/>
    </row>
    <row r="330" spans="1:247" s="173" customFormat="1" ht="19.5" customHeight="1">
      <c r="A330" s="187">
        <v>20410</v>
      </c>
      <c r="B330" s="190" t="s">
        <v>441</v>
      </c>
      <c r="C330" s="189">
        <f>SUM(C331:C335)</f>
        <v>0</v>
      </c>
      <c r="II330" s="200"/>
      <c r="IJ330" s="200"/>
      <c r="IK330" s="200"/>
      <c r="IL330" s="200"/>
      <c r="IM330" s="200"/>
    </row>
    <row r="331" spans="1:3" s="170" customFormat="1" ht="19.5" customHeight="1">
      <c r="A331" s="191">
        <v>2041001</v>
      </c>
      <c r="B331" s="192" t="s">
        <v>255</v>
      </c>
      <c r="C331" s="193"/>
    </row>
    <row r="332" spans="1:3" s="170" customFormat="1" ht="19.5" customHeight="1">
      <c r="A332" s="191">
        <v>2041002</v>
      </c>
      <c r="B332" s="194" t="s">
        <v>256</v>
      </c>
      <c r="C332" s="193"/>
    </row>
    <row r="333" spans="1:3" s="170" customFormat="1" ht="19.5" customHeight="1">
      <c r="A333" s="191">
        <v>2041006</v>
      </c>
      <c r="B333" s="192" t="s">
        <v>296</v>
      </c>
      <c r="C333" s="193"/>
    </row>
    <row r="334" spans="1:3" s="170" customFormat="1" ht="19.5" customHeight="1">
      <c r="A334" s="191">
        <v>2041007</v>
      </c>
      <c r="B334" s="194" t="s">
        <v>442</v>
      </c>
      <c r="C334" s="193"/>
    </row>
    <row r="335" spans="1:3" s="170" customFormat="1" ht="19.5" customHeight="1">
      <c r="A335" s="191">
        <v>2041099</v>
      </c>
      <c r="B335" s="192" t="s">
        <v>443</v>
      </c>
      <c r="C335" s="193"/>
    </row>
    <row r="336" spans="1:247" s="173" customFormat="1" ht="19.5" customHeight="1">
      <c r="A336" s="187">
        <v>20499</v>
      </c>
      <c r="B336" s="190" t="s">
        <v>444</v>
      </c>
      <c r="C336" s="189">
        <f>SUM(C337:C338)</f>
        <v>5047</v>
      </c>
      <c r="II336" s="200"/>
      <c r="IJ336" s="200"/>
      <c r="IK336" s="200"/>
      <c r="IL336" s="200"/>
      <c r="IM336" s="200"/>
    </row>
    <row r="337" spans="1:3" s="170" customFormat="1" ht="19.5" customHeight="1">
      <c r="A337" s="191">
        <v>2049902</v>
      </c>
      <c r="B337" s="192" t="s">
        <v>445</v>
      </c>
      <c r="C337" s="193"/>
    </row>
    <row r="338" spans="1:3" s="170" customFormat="1" ht="19.5" customHeight="1">
      <c r="A338" s="191">
        <v>2049999</v>
      </c>
      <c r="B338" s="192" t="s">
        <v>446</v>
      </c>
      <c r="C338" s="193">
        <v>5047</v>
      </c>
    </row>
    <row r="339" spans="1:247" s="173" customFormat="1" ht="19.5" customHeight="1">
      <c r="A339" s="187">
        <v>205</v>
      </c>
      <c r="B339" s="188" t="s">
        <v>447</v>
      </c>
      <c r="C339" s="189">
        <f>SUM(C340,C345,C352,C358,C368,C372,C376,C382,C389)</f>
        <v>339000</v>
      </c>
      <c r="II339" s="200"/>
      <c r="IJ339" s="200"/>
      <c r="IK339" s="200"/>
      <c r="IL339" s="200"/>
      <c r="IM339" s="200"/>
    </row>
    <row r="340" spans="1:247" s="173" customFormat="1" ht="19.5" customHeight="1">
      <c r="A340" s="187">
        <v>20501</v>
      </c>
      <c r="B340" s="198" t="s">
        <v>448</v>
      </c>
      <c r="C340" s="189">
        <f>SUM(C341:C344)</f>
        <v>5375</v>
      </c>
      <c r="II340" s="200"/>
      <c r="IJ340" s="200"/>
      <c r="IK340" s="200"/>
      <c r="IL340" s="200"/>
      <c r="IM340" s="200"/>
    </row>
    <row r="341" spans="1:3" s="170" customFormat="1" ht="19.5" customHeight="1">
      <c r="A341" s="191">
        <v>2050101</v>
      </c>
      <c r="B341" s="192" t="s">
        <v>255</v>
      </c>
      <c r="C341" s="193">
        <v>792</v>
      </c>
    </row>
    <row r="342" spans="1:3" s="170" customFormat="1" ht="19.5" customHeight="1">
      <c r="A342" s="191">
        <v>2050102</v>
      </c>
      <c r="B342" s="192" t="s">
        <v>256</v>
      </c>
      <c r="C342" s="193"/>
    </row>
    <row r="343" spans="1:3" s="170" customFormat="1" ht="19.5" customHeight="1">
      <c r="A343" s="191">
        <v>2050103</v>
      </c>
      <c r="B343" s="192" t="s">
        <v>257</v>
      </c>
      <c r="C343" s="193"/>
    </row>
    <row r="344" spans="1:3" s="170" customFormat="1" ht="19.5" customHeight="1">
      <c r="A344" s="191">
        <v>2050199</v>
      </c>
      <c r="B344" s="201" t="s">
        <v>449</v>
      </c>
      <c r="C344" s="193">
        <v>4583</v>
      </c>
    </row>
    <row r="345" spans="1:247" s="173" customFormat="1" ht="19.5" customHeight="1">
      <c r="A345" s="187">
        <v>20502</v>
      </c>
      <c r="B345" s="190" t="s">
        <v>450</v>
      </c>
      <c r="C345" s="189">
        <f>SUM(C346:C351)</f>
        <v>265605</v>
      </c>
      <c r="II345" s="200"/>
      <c r="IJ345" s="200"/>
      <c r="IK345" s="200"/>
      <c r="IL345" s="200"/>
      <c r="IM345" s="200"/>
    </row>
    <row r="346" spans="1:3" s="170" customFormat="1" ht="19.5" customHeight="1">
      <c r="A346" s="191">
        <v>2050201</v>
      </c>
      <c r="B346" s="192" t="s">
        <v>451</v>
      </c>
      <c r="C346" s="193">
        <v>17675</v>
      </c>
    </row>
    <row r="347" spans="1:3" s="170" customFormat="1" ht="19.5" customHeight="1">
      <c r="A347" s="191">
        <v>2050202</v>
      </c>
      <c r="B347" s="192" t="s">
        <v>452</v>
      </c>
      <c r="C347" s="193">
        <v>106426</v>
      </c>
    </row>
    <row r="348" spans="1:3" s="170" customFormat="1" ht="19.5" customHeight="1">
      <c r="A348" s="191">
        <v>2050203</v>
      </c>
      <c r="B348" s="194" t="s">
        <v>453</v>
      </c>
      <c r="C348" s="193">
        <v>59834</v>
      </c>
    </row>
    <row r="349" spans="1:3" s="170" customFormat="1" ht="19.5" customHeight="1">
      <c r="A349" s="191">
        <v>2050204</v>
      </c>
      <c r="B349" s="194" t="s">
        <v>454</v>
      </c>
      <c r="C349" s="193">
        <v>29021</v>
      </c>
    </row>
    <row r="350" spans="1:3" s="170" customFormat="1" ht="19.5" customHeight="1">
      <c r="A350" s="191">
        <v>2050205</v>
      </c>
      <c r="B350" s="194" t="s">
        <v>455</v>
      </c>
      <c r="C350" s="193"/>
    </row>
    <row r="351" spans="1:3" s="170" customFormat="1" ht="19.5" customHeight="1">
      <c r="A351" s="191">
        <v>2050299</v>
      </c>
      <c r="B351" s="192" t="s">
        <v>456</v>
      </c>
      <c r="C351" s="193">
        <v>52649</v>
      </c>
    </row>
    <row r="352" spans="1:247" s="173" customFormat="1" ht="19.5" customHeight="1">
      <c r="A352" s="187">
        <v>20503</v>
      </c>
      <c r="B352" s="190" t="s">
        <v>457</v>
      </c>
      <c r="C352" s="189">
        <f>SUM(C353:C357)</f>
        <v>6709</v>
      </c>
      <c r="II352" s="200"/>
      <c r="IJ352" s="200"/>
      <c r="IK352" s="200"/>
      <c r="IL352" s="200"/>
      <c r="IM352" s="200"/>
    </row>
    <row r="353" spans="1:3" s="170" customFormat="1" ht="19.5" customHeight="1">
      <c r="A353" s="191">
        <v>2050301</v>
      </c>
      <c r="B353" s="192" t="s">
        <v>458</v>
      </c>
      <c r="C353" s="193"/>
    </row>
    <row r="354" spans="1:3" s="170" customFormat="1" ht="19.5" customHeight="1">
      <c r="A354" s="191">
        <v>2050302</v>
      </c>
      <c r="B354" s="192" t="s">
        <v>459</v>
      </c>
      <c r="C354" s="193">
        <v>6709</v>
      </c>
    </row>
    <row r="355" spans="1:3" s="170" customFormat="1" ht="19.5" customHeight="1">
      <c r="A355" s="191">
        <v>2050303</v>
      </c>
      <c r="B355" s="192" t="s">
        <v>460</v>
      </c>
      <c r="C355" s="193"/>
    </row>
    <row r="356" spans="1:3" s="170" customFormat="1" ht="19.5" customHeight="1">
      <c r="A356" s="191">
        <v>2050305</v>
      </c>
      <c r="B356" s="194" t="s">
        <v>461</v>
      </c>
      <c r="C356" s="193"/>
    </row>
    <row r="357" spans="1:3" s="170" customFormat="1" ht="19.5" customHeight="1">
      <c r="A357" s="191">
        <v>2050399</v>
      </c>
      <c r="B357" s="194" t="s">
        <v>462</v>
      </c>
      <c r="C357" s="193"/>
    </row>
    <row r="358" spans="1:247" s="173" customFormat="1" ht="19.5" customHeight="1">
      <c r="A358" s="187">
        <v>20504</v>
      </c>
      <c r="B358" s="188" t="s">
        <v>463</v>
      </c>
      <c r="C358" s="189">
        <f>SUM(C359:C363)</f>
        <v>200</v>
      </c>
      <c r="II358" s="200"/>
      <c r="IJ358" s="200"/>
      <c r="IK358" s="200"/>
      <c r="IL358" s="200"/>
      <c r="IM358" s="200"/>
    </row>
    <row r="359" spans="1:3" s="170" customFormat="1" ht="19.5" customHeight="1">
      <c r="A359" s="191">
        <v>2050401</v>
      </c>
      <c r="B359" s="192" t="s">
        <v>464</v>
      </c>
      <c r="C359" s="193"/>
    </row>
    <row r="360" spans="1:3" s="170" customFormat="1" ht="19.5" customHeight="1">
      <c r="A360" s="191">
        <v>2050402</v>
      </c>
      <c r="B360" s="192" t="s">
        <v>465</v>
      </c>
      <c r="C360" s="193"/>
    </row>
    <row r="361" spans="1:3" s="170" customFormat="1" ht="19.5" customHeight="1">
      <c r="A361" s="191">
        <v>2050403</v>
      </c>
      <c r="B361" s="192" t="s">
        <v>466</v>
      </c>
      <c r="C361" s="193"/>
    </row>
    <row r="362" spans="1:3" s="170" customFormat="1" ht="19.5" customHeight="1">
      <c r="A362" s="191">
        <v>2050404</v>
      </c>
      <c r="B362" s="194" t="s">
        <v>467</v>
      </c>
      <c r="C362" s="193"/>
    </row>
    <row r="363" spans="1:3" s="170" customFormat="1" ht="19.5" customHeight="1">
      <c r="A363" s="191">
        <v>2050499</v>
      </c>
      <c r="B363" s="194" t="s">
        <v>468</v>
      </c>
      <c r="C363" s="193">
        <v>200</v>
      </c>
    </row>
    <row r="364" spans="1:247" s="173" customFormat="1" ht="19.5" customHeight="1">
      <c r="A364" s="187">
        <v>20505</v>
      </c>
      <c r="B364" s="198" t="s">
        <v>469</v>
      </c>
      <c r="C364" s="189">
        <f>SUM(C365:C367)</f>
        <v>0</v>
      </c>
      <c r="II364" s="200"/>
      <c r="IJ364" s="200"/>
      <c r="IK364" s="200"/>
      <c r="IL364" s="200"/>
      <c r="IM364" s="200"/>
    </row>
    <row r="365" spans="1:3" s="170" customFormat="1" ht="19.5" customHeight="1">
      <c r="A365" s="191">
        <v>2050501</v>
      </c>
      <c r="B365" s="192" t="s">
        <v>470</v>
      </c>
      <c r="C365" s="193"/>
    </row>
    <row r="366" spans="1:3" s="170" customFormat="1" ht="19.5" customHeight="1">
      <c r="A366" s="191">
        <v>2050502</v>
      </c>
      <c r="B366" s="192" t="s">
        <v>471</v>
      </c>
      <c r="C366" s="193"/>
    </row>
    <row r="367" spans="1:3" s="170" customFormat="1" ht="19.5" customHeight="1">
      <c r="A367" s="191">
        <v>2050599</v>
      </c>
      <c r="B367" s="192" t="s">
        <v>472</v>
      </c>
      <c r="C367" s="193"/>
    </row>
    <row r="368" spans="1:247" s="173" customFormat="1" ht="19.5" customHeight="1">
      <c r="A368" s="187">
        <v>20506</v>
      </c>
      <c r="B368" s="198" t="s">
        <v>473</v>
      </c>
      <c r="C368" s="189">
        <f>SUM(C369:C371)</f>
        <v>0</v>
      </c>
      <c r="II368" s="200"/>
      <c r="IJ368" s="200"/>
      <c r="IK368" s="200"/>
      <c r="IL368" s="200"/>
      <c r="IM368" s="200"/>
    </row>
    <row r="369" spans="1:3" s="170" customFormat="1" ht="19.5" customHeight="1">
      <c r="A369" s="191">
        <v>2050601</v>
      </c>
      <c r="B369" s="194" t="s">
        <v>474</v>
      </c>
      <c r="C369" s="193"/>
    </row>
    <row r="370" spans="1:3" s="170" customFormat="1" ht="19.5" customHeight="1">
      <c r="A370" s="191">
        <v>2050602</v>
      </c>
      <c r="B370" s="194" t="s">
        <v>475</v>
      </c>
      <c r="C370" s="193"/>
    </row>
    <row r="371" spans="1:3" s="170" customFormat="1" ht="19.5" customHeight="1">
      <c r="A371" s="191">
        <v>2050699</v>
      </c>
      <c r="B371" s="195" t="s">
        <v>476</v>
      </c>
      <c r="C371" s="193"/>
    </row>
    <row r="372" spans="1:247" s="173" customFormat="1" ht="19.5" customHeight="1">
      <c r="A372" s="187">
        <v>20507</v>
      </c>
      <c r="B372" s="190" t="s">
        <v>477</v>
      </c>
      <c r="C372" s="189">
        <f>SUM(C373:C375)</f>
        <v>1308</v>
      </c>
      <c r="II372" s="200"/>
      <c r="IJ372" s="200"/>
      <c r="IK372" s="200"/>
      <c r="IL372" s="200"/>
      <c r="IM372" s="200"/>
    </row>
    <row r="373" spans="1:3" s="170" customFormat="1" ht="19.5" customHeight="1">
      <c r="A373" s="191">
        <v>2050701</v>
      </c>
      <c r="B373" s="192" t="s">
        <v>478</v>
      </c>
      <c r="C373" s="193">
        <v>300</v>
      </c>
    </row>
    <row r="374" spans="1:3" s="170" customFormat="1" ht="19.5" customHeight="1">
      <c r="A374" s="191">
        <v>2050702</v>
      </c>
      <c r="B374" s="192" t="s">
        <v>479</v>
      </c>
      <c r="C374" s="193"/>
    </row>
    <row r="375" spans="1:3" s="170" customFormat="1" ht="19.5" customHeight="1">
      <c r="A375" s="191">
        <v>2050799</v>
      </c>
      <c r="B375" s="194" t="s">
        <v>480</v>
      </c>
      <c r="C375" s="193">
        <v>1008</v>
      </c>
    </row>
    <row r="376" spans="1:247" s="173" customFormat="1" ht="19.5" customHeight="1">
      <c r="A376" s="187">
        <v>20508</v>
      </c>
      <c r="B376" s="198" t="s">
        <v>481</v>
      </c>
      <c r="C376" s="189">
        <f>SUM(C377:C381)</f>
        <v>3741</v>
      </c>
      <c r="II376" s="200"/>
      <c r="IJ376" s="200"/>
      <c r="IK376" s="200"/>
      <c r="IL376" s="200"/>
      <c r="IM376" s="200"/>
    </row>
    <row r="377" spans="1:3" s="170" customFormat="1" ht="19.5" customHeight="1">
      <c r="A377" s="191">
        <v>2050801</v>
      </c>
      <c r="B377" s="194" t="s">
        <v>482</v>
      </c>
      <c r="C377" s="193">
        <v>162</v>
      </c>
    </row>
    <row r="378" spans="1:3" s="170" customFormat="1" ht="19.5" customHeight="1">
      <c r="A378" s="191">
        <v>2050802</v>
      </c>
      <c r="B378" s="192" t="s">
        <v>483</v>
      </c>
      <c r="C378" s="193">
        <v>3579</v>
      </c>
    </row>
    <row r="379" spans="1:3" s="170" customFormat="1" ht="19.5" customHeight="1">
      <c r="A379" s="191">
        <v>2050803</v>
      </c>
      <c r="B379" s="192" t="s">
        <v>484</v>
      </c>
      <c r="C379" s="193"/>
    </row>
    <row r="380" spans="1:3" s="170" customFormat="1" ht="19.5" customHeight="1">
      <c r="A380" s="191">
        <v>2050804</v>
      </c>
      <c r="B380" s="192" t="s">
        <v>485</v>
      </c>
      <c r="C380" s="193"/>
    </row>
    <row r="381" spans="1:3" s="170" customFormat="1" ht="19.5" customHeight="1">
      <c r="A381" s="191">
        <v>2050899</v>
      </c>
      <c r="B381" s="192" t="s">
        <v>486</v>
      </c>
      <c r="C381" s="193"/>
    </row>
    <row r="382" spans="1:247" s="173" customFormat="1" ht="19.5" customHeight="1">
      <c r="A382" s="187">
        <v>20509</v>
      </c>
      <c r="B382" s="190" t="s">
        <v>487</v>
      </c>
      <c r="C382" s="189">
        <f>SUM(C383:C388)</f>
        <v>50604</v>
      </c>
      <c r="II382" s="200"/>
      <c r="IJ382" s="200"/>
      <c r="IK382" s="200"/>
      <c r="IL382" s="200"/>
      <c r="IM382" s="200"/>
    </row>
    <row r="383" spans="1:3" s="170" customFormat="1" ht="19.5" customHeight="1">
      <c r="A383" s="191">
        <v>2050901</v>
      </c>
      <c r="B383" s="194" t="s">
        <v>488</v>
      </c>
      <c r="C383" s="193">
        <v>7245</v>
      </c>
    </row>
    <row r="384" spans="1:3" s="170" customFormat="1" ht="19.5" customHeight="1">
      <c r="A384" s="191">
        <v>2050902</v>
      </c>
      <c r="B384" s="194" t="s">
        <v>489</v>
      </c>
      <c r="C384" s="193">
        <v>600</v>
      </c>
    </row>
    <row r="385" spans="1:3" s="170" customFormat="1" ht="19.5" customHeight="1">
      <c r="A385" s="191">
        <v>2050903</v>
      </c>
      <c r="B385" s="194" t="s">
        <v>490</v>
      </c>
      <c r="C385" s="193">
        <v>31914</v>
      </c>
    </row>
    <row r="386" spans="1:3" s="170" customFormat="1" ht="19.5" customHeight="1">
      <c r="A386" s="191">
        <v>2050904</v>
      </c>
      <c r="B386" s="195" t="s">
        <v>491</v>
      </c>
      <c r="C386" s="193">
        <v>840</v>
      </c>
    </row>
    <row r="387" spans="1:3" s="170" customFormat="1" ht="19.5" customHeight="1">
      <c r="A387" s="191">
        <v>2050905</v>
      </c>
      <c r="B387" s="192" t="s">
        <v>492</v>
      </c>
      <c r="C387" s="193"/>
    </row>
    <row r="388" spans="1:3" s="170" customFormat="1" ht="19.5" customHeight="1">
      <c r="A388" s="191">
        <v>2050999</v>
      </c>
      <c r="B388" s="192" t="s">
        <v>493</v>
      </c>
      <c r="C388" s="193">
        <v>10005</v>
      </c>
    </row>
    <row r="389" spans="1:3" s="170" customFormat="1" ht="19.5" customHeight="1">
      <c r="A389" s="191">
        <v>2059999</v>
      </c>
      <c r="B389" s="192" t="s">
        <v>494</v>
      </c>
      <c r="C389" s="193">
        <v>5458</v>
      </c>
    </row>
    <row r="390" spans="1:247" s="173" customFormat="1" ht="19.5" customHeight="1">
      <c r="A390" s="187">
        <v>206</v>
      </c>
      <c r="B390" s="188" t="s">
        <v>495</v>
      </c>
      <c r="C390" s="189">
        <f>SUM(C391,C396,C405,C411,C416,C421,C426,C433,C437,C441)</f>
        <v>145000</v>
      </c>
      <c r="II390" s="200"/>
      <c r="IJ390" s="200"/>
      <c r="IK390" s="200"/>
      <c r="IL390" s="200"/>
      <c r="IM390" s="200"/>
    </row>
    <row r="391" spans="1:247" s="173" customFormat="1" ht="19.5" customHeight="1">
      <c r="A391" s="187">
        <v>20601</v>
      </c>
      <c r="B391" s="198" t="s">
        <v>496</v>
      </c>
      <c r="C391" s="189">
        <f>SUM(C392:C395)</f>
        <v>650</v>
      </c>
      <c r="II391" s="200"/>
      <c r="IJ391" s="200"/>
      <c r="IK391" s="200"/>
      <c r="IL391" s="200"/>
      <c r="IM391" s="200"/>
    </row>
    <row r="392" spans="1:3" s="170" customFormat="1" ht="19.5" customHeight="1">
      <c r="A392" s="191">
        <v>2060101</v>
      </c>
      <c r="B392" s="192" t="s">
        <v>255</v>
      </c>
      <c r="C392" s="193">
        <v>430</v>
      </c>
    </row>
    <row r="393" spans="1:3" s="170" customFormat="1" ht="19.5" customHeight="1">
      <c r="A393" s="191">
        <v>2060102</v>
      </c>
      <c r="B393" s="192" t="s">
        <v>256</v>
      </c>
      <c r="C393" s="193"/>
    </row>
    <row r="394" spans="1:3" s="170" customFormat="1" ht="19.5" customHeight="1">
      <c r="A394" s="191">
        <v>2060103</v>
      </c>
      <c r="B394" s="192" t="s">
        <v>257</v>
      </c>
      <c r="C394" s="193"/>
    </row>
    <row r="395" spans="1:3" s="170" customFormat="1" ht="19.5" customHeight="1">
      <c r="A395" s="191">
        <v>2060199</v>
      </c>
      <c r="B395" s="194" t="s">
        <v>497</v>
      </c>
      <c r="C395" s="193">
        <v>220</v>
      </c>
    </row>
    <row r="396" spans="1:247" s="173" customFormat="1" ht="19.5" customHeight="1">
      <c r="A396" s="187">
        <v>20602</v>
      </c>
      <c r="B396" s="190" t="s">
        <v>498</v>
      </c>
      <c r="C396" s="189">
        <f>SUM(C397:C404)</f>
        <v>0</v>
      </c>
      <c r="II396" s="200"/>
      <c r="IJ396" s="200"/>
      <c r="IK396" s="200"/>
      <c r="IL396" s="200"/>
      <c r="IM396" s="200"/>
    </row>
    <row r="397" spans="1:3" s="170" customFormat="1" ht="19.5" customHeight="1">
      <c r="A397" s="191">
        <v>2060201</v>
      </c>
      <c r="B397" s="192" t="s">
        <v>499</v>
      </c>
      <c r="C397" s="193"/>
    </row>
    <row r="398" spans="1:3" s="170" customFormat="1" ht="19.5" customHeight="1">
      <c r="A398" s="191">
        <v>2060203</v>
      </c>
      <c r="B398" s="195" t="s">
        <v>500</v>
      </c>
      <c r="C398" s="193"/>
    </row>
    <row r="399" spans="1:3" s="170" customFormat="1" ht="19.5" customHeight="1">
      <c r="A399" s="191">
        <v>2060204</v>
      </c>
      <c r="B399" s="192" t="s">
        <v>501</v>
      </c>
      <c r="C399" s="193"/>
    </row>
    <row r="400" spans="1:3" s="170" customFormat="1" ht="19.5" customHeight="1">
      <c r="A400" s="191">
        <v>2060205</v>
      </c>
      <c r="B400" s="192" t="s">
        <v>502</v>
      </c>
      <c r="C400" s="193"/>
    </row>
    <row r="401" spans="1:3" s="170" customFormat="1" ht="19.5" customHeight="1">
      <c r="A401" s="191">
        <v>2060206</v>
      </c>
      <c r="B401" s="192" t="s">
        <v>503</v>
      </c>
      <c r="C401" s="193"/>
    </row>
    <row r="402" spans="1:3" s="170" customFormat="1" ht="19.5" customHeight="1">
      <c r="A402" s="191">
        <v>2060207</v>
      </c>
      <c r="B402" s="194" t="s">
        <v>504</v>
      </c>
      <c r="C402" s="193"/>
    </row>
    <row r="403" spans="1:3" s="170" customFormat="1" ht="19.5" customHeight="1">
      <c r="A403" s="191">
        <v>2060208</v>
      </c>
      <c r="B403" s="194" t="s">
        <v>505</v>
      </c>
      <c r="C403" s="193"/>
    </row>
    <row r="404" spans="1:3" s="170" customFormat="1" ht="19.5" customHeight="1">
      <c r="A404" s="191">
        <v>2060299</v>
      </c>
      <c r="B404" s="194" t="s">
        <v>506</v>
      </c>
      <c r="C404" s="193"/>
    </row>
    <row r="405" spans="1:247" s="173" customFormat="1" ht="19.5" customHeight="1">
      <c r="A405" s="187">
        <v>20603</v>
      </c>
      <c r="B405" s="198" t="s">
        <v>507</v>
      </c>
      <c r="C405" s="189">
        <f>SUM(C406:C410)</f>
        <v>2000</v>
      </c>
      <c r="II405" s="200"/>
      <c r="IJ405" s="200"/>
      <c r="IK405" s="200"/>
      <c r="IL405" s="200"/>
      <c r="IM405" s="200"/>
    </row>
    <row r="406" spans="1:3" s="170" customFormat="1" ht="19.5" customHeight="1">
      <c r="A406" s="191">
        <v>2060301</v>
      </c>
      <c r="B406" s="192" t="s">
        <v>499</v>
      </c>
      <c r="C406" s="193"/>
    </row>
    <row r="407" spans="1:3" s="170" customFormat="1" ht="19.5" customHeight="1">
      <c r="A407" s="191">
        <v>2060302</v>
      </c>
      <c r="B407" s="192" t="s">
        <v>508</v>
      </c>
      <c r="C407" s="193"/>
    </row>
    <row r="408" spans="1:3" s="170" customFormat="1" ht="19.5" customHeight="1">
      <c r="A408" s="191">
        <v>2060303</v>
      </c>
      <c r="B408" s="192" t="s">
        <v>509</v>
      </c>
      <c r="C408" s="193">
        <v>2000</v>
      </c>
    </row>
    <row r="409" spans="1:3" s="170" customFormat="1" ht="19.5" customHeight="1">
      <c r="A409" s="191">
        <v>2060304</v>
      </c>
      <c r="B409" s="194" t="s">
        <v>510</v>
      </c>
      <c r="C409" s="193"/>
    </row>
    <row r="410" spans="1:3" s="170" customFormat="1" ht="19.5" customHeight="1">
      <c r="A410" s="191">
        <v>2060399</v>
      </c>
      <c r="B410" s="194" t="s">
        <v>511</v>
      </c>
      <c r="C410" s="193"/>
    </row>
    <row r="411" spans="1:247" s="173" customFormat="1" ht="19.5" customHeight="1">
      <c r="A411" s="187">
        <v>20604</v>
      </c>
      <c r="B411" s="198" t="s">
        <v>512</v>
      </c>
      <c r="C411" s="189">
        <f>SUM(C412:C415)</f>
        <v>129058</v>
      </c>
      <c r="II411" s="200"/>
      <c r="IJ411" s="200"/>
      <c r="IK411" s="200"/>
      <c r="IL411" s="200"/>
      <c r="IM411" s="200"/>
    </row>
    <row r="412" spans="1:3" s="170" customFormat="1" ht="19.5" customHeight="1">
      <c r="A412" s="191">
        <v>2060401</v>
      </c>
      <c r="B412" s="195" t="s">
        <v>499</v>
      </c>
      <c r="C412" s="193"/>
    </row>
    <row r="413" spans="1:3" s="170" customFormat="1" ht="19.5" customHeight="1">
      <c r="A413" s="191">
        <v>2060404</v>
      </c>
      <c r="B413" s="192" t="s">
        <v>513</v>
      </c>
      <c r="C413" s="193">
        <v>2710</v>
      </c>
    </row>
    <row r="414" spans="1:3" s="170" customFormat="1" ht="19.5" customHeight="1">
      <c r="A414" s="191">
        <v>2060405</v>
      </c>
      <c r="B414" s="192" t="s">
        <v>514</v>
      </c>
      <c r="C414" s="193"/>
    </row>
    <row r="415" spans="1:3" s="170" customFormat="1" ht="19.5" customHeight="1">
      <c r="A415" s="191">
        <v>2060499</v>
      </c>
      <c r="B415" s="194" t="s">
        <v>515</v>
      </c>
      <c r="C415" s="193">
        <v>126348</v>
      </c>
    </row>
    <row r="416" spans="1:247" s="173" customFormat="1" ht="19.5" customHeight="1">
      <c r="A416" s="187">
        <v>20605</v>
      </c>
      <c r="B416" s="198" t="s">
        <v>516</v>
      </c>
      <c r="C416" s="189">
        <f>SUM(C417:C420)</f>
        <v>0</v>
      </c>
      <c r="II416" s="200"/>
      <c r="IJ416" s="200"/>
      <c r="IK416" s="200"/>
      <c r="IL416" s="200"/>
      <c r="IM416" s="200"/>
    </row>
    <row r="417" spans="1:3" s="170" customFormat="1" ht="19.5" customHeight="1">
      <c r="A417" s="191">
        <v>2060501</v>
      </c>
      <c r="B417" s="194" t="s">
        <v>499</v>
      </c>
      <c r="C417" s="193"/>
    </row>
    <row r="418" spans="1:3" s="170" customFormat="1" ht="19.5" customHeight="1">
      <c r="A418" s="191">
        <v>2060502</v>
      </c>
      <c r="B418" s="192" t="s">
        <v>517</v>
      </c>
      <c r="C418" s="193"/>
    </row>
    <row r="419" spans="1:3" s="170" customFormat="1" ht="19.5" customHeight="1">
      <c r="A419" s="191">
        <v>2060503</v>
      </c>
      <c r="B419" s="192" t="s">
        <v>518</v>
      </c>
      <c r="C419" s="193"/>
    </row>
    <row r="420" spans="1:3" s="170" customFormat="1" ht="19.5" customHeight="1">
      <c r="A420" s="191">
        <v>2060599</v>
      </c>
      <c r="B420" s="192" t="s">
        <v>519</v>
      </c>
      <c r="C420" s="193"/>
    </row>
    <row r="421" spans="1:247" s="173" customFormat="1" ht="19.5" customHeight="1">
      <c r="A421" s="187">
        <v>20606</v>
      </c>
      <c r="B421" s="198" t="s">
        <v>520</v>
      </c>
      <c r="C421" s="189">
        <f>SUM(C422:C425)</f>
        <v>0</v>
      </c>
      <c r="II421" s="200"/>
      <c r="IJ421" s="200"/>
      <c r="IK421" s="200"/>
      <c r="IL421" s="200"/>
      <c r="IM421" s="200"/>
    </row>
    <row r="422" spans="1:3" s="170" customFormat="1" ht="19.5" customHeight="1">
      <c r="A422" s="191">
        <v>2060601</v>
      </c>
      <c r="B422" s="194" t="s">
        <v>521</v>
      </c>
      <c r="C422" s="193"/>
    </row>
    <row r="423" spans="1:3" s="170" customFormat="1" ht="19.5" customHeight="1">
      <c r="A423" s="191">
        <v>2060602</v>
      </c>
      <c r="B423" s="194" t="s">
        <v>522</v>
      </c>
      <c r="C423" s="193"/>
    </row>
    <row r="424" spans="1:3" s="170" customFormat="1" ht="19.5" customHeight="1">
      <c r="A424" s="191">
        <v>2060603</v>
      </c>
      <c r="B424" s="194" t="s">
        <v>523</v>
      </c>
      <c r="C424" s="193"/>
    </row>
    <row r="425" spans="1:3" s="170" customFormat="1" ht="19.5" customHeight="1">
      <c r="A425" s="191">
        <v>2060699</v>
      </c>
      <c r="B425" s="194" t="s">
        <v>524</v>
      </c>
      <c r="C425" s="193"/>
    </row>
    <row r="426" spans="1:247" s="173" customFormat="1" ht="19.5" customHeight="1">
      <c r="A426" s="187">
        <v>20607</v>
      </c>
      <c r="B426" s="190" t="s">
        <v>525</v>
      </c>
      <c r="C426" s="189">
        <f>SUM(C427:C432)</f>
        <v>494</v>
      </c>
      <c r="II426" s="200"/>
      <c r="IJ426" s="200"/>
      <c r="IK426" s="200"/>
      <c r="IL426" s="200"/>
      <c r="IM426" s="200"/>
    </row>
    <row r="427" spans="1:3" s="170" customFormat="1" ht="19.5" customHeight="1">
      <c r="A427" s="191">
        <v>2060701</v>
      </c>
      <c r="B427" s="192" t="s">
        <v>499</v>
      </c>
      <c r="C427" s="193">
        <v>322</v>
      </c>
    </row>
    <row r="428" spans="1:3" s="170" customFormat="1" ht="19.5" customHeight="1">
      <c r="A428" s="191">
        <v>2060702</v>
      </c>
      <c r="B428" s="194" t="s">
        <v>526</v>
      </c>
      <c r="C428" s="193">
        <v>172</v>
      </c>
    </row>
    <row r="429" spans="1:3" s="170" customFormat="1" ht="19.5" customHeight="1">
      <c r="A429" s="191">
        <v>2060703</v>
      </c>
      <c r="B429" s="194" t="s">
        <v>527</v>
      </c>
      <c r="C429" s="193"/>
    </row>
    <row r="430" spans="1:3" s="170" customFormat="1" ht="19.5" customHeight="1">
      <c r="A430" s="191">
        <v>2060704</v>
      </c>
      <c r="B430" s="194" t="s">
        <v>528</v>
      </c>
      <c r="C430" s="193"/>
    </row>
    <row r="431" spans="1:3" s="170" customFormat="1" ht="19.5" customHeight="1">
      <c r="A431" s="191">
        <v>2060705</v>
      </c>
      <c r="B431" s="192" t="s">
        <v>529</v>
      </c>
      <c r="C431" s="193"/>
    </row>
    <row r="432" spans="1:3" s="170" customFormat="1" ht="19.5" customHeight="1">
      <c r="A432" s="191">
        <v>2060799</v>
      </c>
      <c r="B432" s="192" t="s">
        <v>530</v>
      </c>
      <c r="C432" s="193"/>
    </row>
    <row r="433" spans="1:247" s="173" customFormat="1" ht="19.5" customHeight="1">
      <c r="A433" s="187">
        <v>20608</v>
      </c>
      <c r="B433" s="190" t="s">
        <v>531</v>
      </c>
      <c r="C433" s="189">
        <f>SUM(C434:C436)</f>
        <v>0</v>
      </c>
      <c r="II433" s="200"/>
      <c r="IJ433" s="200"/>
      <c r="IK433" s="200"/>
      <c r="IL433" s="200"/>
      <c r="IM433" s="200"/>
    </row>
    <row r="434" spans="1:3" s="170" customFormat="1" ht="19.5" customHeight="1">
      <c r="A434" s="191">
        <v>2060801</v>
      </c>
      <c r="B434" s="194" t="s">
        <v>532</v>
      </c>
      <c r="C434" s="193"/>
    </row>
    <row r="435" spans="1:3" s="170" customFormat="1" ht="19.5" customHeight="1">
      <c r="A435" s="191">
        <v>2060802</v>
      </c>
      <c r="B435" s="194" t="s">
        <v>533</v>
      </c>
      <c r="C435" s="193"/>
    </row>
    <row r="436" spans="1:3" s="170" customFormat="1" ht="19.5" customHeight="1">
      <c r="A436" s="191">
        <v>2060899</v>
      </c>
      <c r="B436" s="194" t="s">
        <v>534</v>
      </c>
      <c r="C436" s="193"/>
    </row>
    <row r="437" spans="1:247" s="173" customFormat="1" ht="19.5" customHeight="1">
      <c r="A437" s="187">
        <v>20609</v>
      </c>
      <c r="B437" s="188" t="s">
        <v>535</v>
      </c>
      <c r="C437" s="189">
        <f>SUM(C438:C440)</f>
        <v>0</v>
      </c>
      <c r="II437" s="200"/>
      <c r="IJ437" s="200"/>
      <c r="IK437" s="200"/>
      <c r="IL437" s="200"/>
      <c r="IM437" s="200"/>
    </row>
    <row r="438" spans="1:3" s="170" customFormat="1" ht="19.5" customHeight="1">
      <c r="A438" s="191">
        <v>2060901</v>
      </c>
      <c r="B438" s="194" t="s">
        <v>536</v>
      </c>
      <c r="C438" s="193"/>
    </row>
    <row r="439" spans="1:3" s="170" customFormat="1" ht="19.5" customHeight="1">
      <c r="A439" s="191">
        <v>2060902</v>
      </c>
      <c r="B439" s="194" t="s">
        <v>537</v>
      </c>
      <c r="C439" s="193"/>
    </row>
    <row r="440" spans="1:3" s="170" customFormat="1" ht="19.5" customHeight="1">
      <c r="A440" s="191">
        <v>2060999</v>
      </c>
      <c r="B440" s="194" t="s">
        <v>538</v>
      </c>
      <c r="C440" s="193"/>
    </row>
    <row r="441" spans="1:247" s="173" customFormat="1" ht="19.5" customHeight="1">
      <c r="A441" s="187">
        <v>20699</v>
      </c>
      <c r="B441" s="190" t="s">
        <v>539</v>
      </c>
      <c r="C441" s="189">
        <f>SUM(C442:C445)</f>
        <v>12798</v>
      </c>
      <c r="II441" s="200"/>
      <c r="IJ441" s="200"/>
      <c r="IK441" s="200"/>
      <c r="IL441" s="200"/>
      <c r="IM441" s="200"/>
    </row>
    <row r="442" spans="1:3" s="170" customFormat="1" ht="19.5" customHeight="1">
      <c r="A442" s="191">
        <v>2069901</v>
      </c>
      <c r="B442" s="192" t="s">
        <v>540</v>
      </c>
      <c r="C442" s="193"/>
    </row>
    <row r="443" spans="1:3" s="170" customFormat="1" ht="19.5" customHeight="1">
      <c r="A443" s="191">
        <v>2069902</v>
      </c>
      <c r="B443" s="194" t="s">
        <v>541</v>
      </c>
      <c r="C443" s="193"/>
    </row>
    <row r="444" spans="1:3" s="170" customFormat="1" ht="19.5" customHeight="1">
      <c r="A444" s="191">
        <v>2069903</v>
      </c>
      <c r="B444" s="194" t="s">
        <v>542</v>
      </c>
      <c r="C444" s="193"/>
    </row>
    <row r="445" spans="1:3" s="170" customFormat="1" ht="19.5" customHeight="1">
      <c r="A445" s="191">
        <v>2069999</v>
      </c>
      <c r="B445" s="194" t="s">
        <v>543</v>
      </c>
      <c r="C445" s="193">
        <v>12798</v>
      </c>
    </row>
    <row r="446" spans="1:247" s="173" customFormat="1" ht="19.5" customHeight="1">
      <c r="A446" s="187">
        <v>207</v>
      </c>
      <c r="B446" s="188" t="s">
        <v>544</v>
      </c>
      <c r="C446" s="189">
        <f>SUM(C447,C463,C471,C482,C491,C499)</f>
        <v>21000</v>
      </c>
      <c r="II446" s="200"/>
      <c r="IJ446" s="200"/>
      <c r="IK446" s="200"/>
      <c r="IL446" s="200"/>
      <c r="IM446" s="200"/>
    </row>
    <row r="447" spans="1:247" s="173" customFormat="1" ht="19.5" customHeight="1">
      <c r="A447" s="187">
        <v>20701</v>
      </c>
      <c r="B447" s="188" t="s">
        <v>545</v>
      </c>
      <c r="C447" s="189">
        <f>SUM(C448:C462)</f>
        <v>13469</v>
      </c>
      <c r="II447" s="200"/>
      <c r="IJ447" s="200"/>
      <c r="IK447" s="200"/>
      <c r="IL447" s="200"/>
      <c r="IM447" s="200"/>
    </row>
    <row r="448" spans="1:3" s="170" customFormat="1" ht="19.5" customHeight="1">
      <c r="A448" s="191">
        <v>2070101</v>
      </c>
      <c r="B448" s="195" t="s">
        <v>255</v>
      </c>
      <c r="C448" s="193">
        <v>899</v>
      </c>
    </row>
    <row r="449" spans="1:3" s="170" customFormat="1" ht="19.5" customHeight="1">
      <c r="A449" s="191">
        <v>2070102</v>
      </c>
      <c r="B449" s="195" t="s">
        <v>256</v>
      </c>
      <c r="C449" s="193">
        <v>116</v>
      </c>
    </row>
    <row r="450" spans="1:3" s="170" customFormat="1" ht="19.5" customHeight="1">
      <c r="A450" s="191">
        <v>2070103</v>
      </c>
      <c r="B450" s="195" t="s">
        <v>257</v>
      </c>
      <c r="C450" s="193"/>
    </row>
    <row r="451" spans="1:3" s="170" customFormat="1" ht="19.5" customHeight="1">
      <c r="A451" s="191">
        <v>2070104</v>
      </c>
      <c r="B451" s="195" t="s">
        <v>546</v>
      </c>
      <c r="C451" s="193">
        <v>1391</v>
      </c>
    </row>
    <row r="452" spans="1:3" s="170" customFormat="1" ht="19.5" customHeight="1">
      <c r="A452" s="191">
        <v>2070105</v>
      </c>
      <c r="B452" s="195" t="s">
        <v>547</v>
      </c>
      <c r="C452" s="193">
        <v>199</v>
      </c>
    </row>
    <row r="453" spans="1:3" s="170" customFormat="1" ht="19.5" customHeight="1">
      <c r="A453" s="191">
        <v>2070106</v>
      </c>
      <c r="B453" s="195" t="s">
        <v>548</v>
      </c>
      <c r="C453" s="193"/>
    </row>
    <row r="454" spans="1:3" s="170" customFormat="1" ht="19.5" customHeight="1">
      <c r="A454" s="191">
        <v>2070107</v>
      </c>
      <c r="B454" s="195" t="s">
        <v>549</v>
      </c>
      <c r="C454" s="193"/>
    </row>
    <row r="455" spans="1:3" s="170" customFormat="1" ht="19.5" customHeight="1">
      <c r="A455" s="191">
        <v>2070108</v>
      </c>
      <c r="B455" s="195" t="s">
        <v>550</v>
      </c>
      <c r="C455" s="193"/>
    </row>
    <row r="456" spans="1:3" s="170" customFormat="1" ht="19.5" customHeight="1">
      <c r="A456" s="191">
        <v>2070109</v>
      </c>
      <c r="B456" s="195" t="s">
        <v>551</v>
      </c>
      <c r="C456" s="193">
        <v>1734</v>
      </c>
    </row>
    <row r="457" spans="1:3" s="170" customFormat="1" ht="19.5" customHeight="1">
      <c r="A457" s="191">
        <v>2070110</v>
      </c>
      <c r="B457" s="195" t="s">
        <v>552</v>
      </c>
      <c r="C457" s="193"/>
    </row>
    <row r="458" spans="1:3" s="170" customFormat="1" ht="19.5" customHeight="1">
      <c r="A458" s="191">
        <v>2070111</v>
      </c>
      <c r="B458" s="195" t="s">
        <v>553</v>
      </c>
      <c r="C458" s="193">
        <v>14</v>
      </c>
    </row>
    <row r="459" spans="1:3" s="170" customFormat="1" ht="19.5" customHeight="1">
      <c r="A459" s="191">
        <v>2070112</v>
      </c>
      <c r="B459" s="195" t="s">
        <v>554</v>
      </c>
      <c r="C459" s="193">
        <v>206</v>
      </c>
    </row>
    <row r="460" spans="1:3" s="170" customFormat="1" ht="19.5" customHeight="1">
      <c r="A460" s="191">
        <v>2070113</v>
      </c>
      <c r="B460" s="195" t="s">
        <v>555</v>
      </c>
      <c r="C460" s="193">
        <v>540</v>
      </c>
    </row>
    <row r="461" spans="1:3" s="170" customFormat="1" ht="19.5" customHeight="1">
      <c r="A461" s="191">
        <v>2070114</v>
      </c>
      <c r="B461" s="195" t="s">
        <v>556</v>
      </c>
      <c r="C461" s="193">
        <v>2720</v>
      </c>
    </row>
    <row r="462" spans="1:3" s="170" customFormat="1" ht="19.5" customHeight="1">
      <c r="A462" s="191">
        <v>2070199</v>
      </c>
      <c r="B462" s="195" t="s">
        <v>557</v>
      </c>
      <c r="C462" s="193">
        <v>5650</v>
      </c>
    </row>
    <row r="463" spans="1:247" s="173" customFormat="1" ht="19.5" customHeight="1">
      <c r="A463" s="187">
        <v>20702</v>
      </c>
      <c r="B463" s="188" t="s">
        <v>558</v>
      </c>
      <c r="C463" s="189">
        <f>SUM(C464:C470)</f>
        <v>3498</v>
      </c>
      <c r="II463" s="200"/>
      <c r="IJ463" s="200"/>
      <c r="IK463" s="200"/>
      <c r="IL463" s="200"/>
      <c r="IM463" s="200"/>
    </row>
    <row r="464" spans="1:3" s="170" customFormat="1" ht="19.5" customHeight="1">
      <c r="A464" s="191">
        <v>2070201</v>
      </c>
      <c r="B464" s="195" t="s">
        <v>255</v>
      </c>
      <c r="C464" s="193"/>
    </row>
    <row r="465" spans="1:3" s="170" customFormat="1" ht="19.5" customHeight="1">
      <c r="A465" s="191">
        <v>2070202</v>
      </c>
      <c r="B465" s="195" t="s">
        <v>256</v>
      </c>
      <c r="C465" s="193"/>
    </row>
    <row r="466" spans="1:3" s="170" customFormat="1" ht="19.5" customHeight="1">
      <c r="A466" s="191">
        <v>2070203</v>
      </c>
      <c r="B466" s="195" t="s">
        <v>257</v>
      </c>
      <c r="C466" s="193"/>
    </row>
    <row r="467" spans="1:3" s="170" customFormat="1" ht="19.5" customHeight="1">
      <c r="A467" s="191">
        <v>2070204</v>
      </c>
      <c r="B467" s="195" t="s">
        <v>559</v>
      </c>
      <c r="C467" s="193">
        <v>344</v>
      </c>
    </row>
    <row r="468" spans="1:3" s="170" customFormat="1" ht="19.5" customHeight="1">
      <c r="A468" s="191">
        <v>2070205</v>
      </c>
      <c r="B468" s="195" t="s">
        <v>560</v>
      </c>
      <c r="C468" s="193">
        <v>2859</v>
      </c>
    </row>
    <row r="469" spans="1:3" s="170" customFormat="1" ht="19.5" customHeight="1">
      <c r="A469" s="191">
        <v>2070206</v>
      </c>
      <c r="B469" s="195" t="s">
        <v>561</v>
      </c>
      <c r="C469" s="193"/>
    </row>
    <row r="470" spans="1:3" s="170" customFormat="1" ht="19.5" customHeight="1">
      <c r="A470" s="191">
        <v>2070299</v>
      </c>
      <c r="B470" s="195" t="s">
        <v>562</v>
      </c>
      <c r="C470" s="193">
        <v>295</v>
      </c>
    </row>
    <row r="471" spans="1:247" s="173" customFormat="1" ht="19.5" customHeight="1">
      <c r="A471" s="187">
        <v>20703</v>
      </c>
      <c r="B471" s="188" t="s">
        <v>563</v>
      </c>
      <c r="C471" s="189">
        <f>SUM(C472:C481)</f>
        <v>752</v>
      </c>
      <c r="II471" s="200"/>
      <c r="IJ471" s="200"/>
      <c r="IK471" s="200"/>
      <c r="IL471" s="200"/>
      <c r="IM471" s="200"/>
    </row>
    <row r="472" spans="1:3" s="170" customFormat="1" ht="19.5" customHeight="1">
      <c r="A472" s="191">
        <v>2070301</v>
      </c>
      <c r="B472" s="195" t="s">
        <v>255</v>
      </c>
      <c r="C472" s="193"/>
    </row>
    <row r="473" spans="1:3" s="170" customFormat="1" ht="19.5" customHeight="1">
      <c r="A473" s="191">
        <v>2070302</v>
      </c>
      <c r="B473" s="195" t="s">
        <v>256</v>
      </c>
      <c r="C473" s="193"/>
    </row>
    <row r="474" spans="1:3" s="170" customFormat="1" ht="19.5" customHeight="1">
      <c r="A474" s="191">
        <v>2070303</v>
      </c>
      <c r="B474" s="195" t="s">
        <v>257</v>
      </c>
      <c r="C474" s="193"/>
    </row>
    <row r="475" spans="1:3" s="170" customFormat="1" ht="19.5" customHeight="1">
      <c r="A475" s="191">
        <v>2070304</v>
      </c>
      <c r="B475" s="195" t="s">
        <v>564</v>
      </c>
      <c r="C475" s="193"/>
    </row>
    <row r="476" spans="1:3" s="170" customFormat="1" ht="19.5" customHeight="1">
      <c r="A476" s="191">
        <v>2070305</v>
      </c>
      <c r="B476" s="195" t="s">
        <v>565</v>
      </c>
      <c r="C476" s="193"/>
    </row>
    <row r="477" spans="1:3" s="170" customFormat="1" ht="19.5" customHeight="1">
      <c r="A477" s="191">
        <v>2070306</v>
      </c>
      <c r="B477" s="195" t="s">
        <v>566</v>
      </c>
      <c r="C477" s="193"/>
    </row>
    <row r="478" spans="1:3" s="170" customFormat="1" ht="19.5" customHeight="1">
      <c r="A478" s="191">
        <v>2070307</v>
      </c>
      <c r="B478" s="195" t="s">
        <v>567</v>
      </c>
      <c r="C478" s="193"/>
    </row>
    <row r="479" spans="1:3" s="170" customFormat="1" ht="19.5" customHeight="1">
      <c r="A479" s="191">
        <v>2070308</v>
      </c>
      <c r="B479" s="195" t="s">
        <v>568</v>
      </c>
      <c r="C479" s="193">
        <v>752</v>
      </c>
    </row>
    <row r="480" spans="1:3" s="170" customFormat="1" ht="19.5" customHeight="1">
      <c r="A480" s="191">
        <v>2070309</v>
      </c>
      <c r="B480" s="195" t="s">
        <v>569</v>
      </c>
      <c r="C480" s="193"/>
    </row>
    <row r="481" spans="1:3" s="170" customFormat="1" ht="19.5" customHeight="1">
      <c r="A481" s="191">
        <v>2070399</v>
      </c>
      <c r="B481" s="195" t="s">
        <v>570</v>
      </c>
      <c r="C481" s="193"/>
    </row>
    <row r="482" spans="1:247" s="173" customFormat="1" ht="19.5" customHeight="1">
      <c r="A482" s="187">
        <v>20706</v>
      </c>
      <c r="B482" s="188" t="s">
        <v>571</v>
      </c>
      <c r="C482" s="189">
        <f>SUM(C483:C490)</f>
        <v>0</v>
      </c>
      <c r="II482" s="200"/>
      <c r="IJ482" s="200"/>
      <c r="IK482" s="200"/>
      <c r="IL482" s="200"/>
      <c r="IM482" s="200"/>
    </row>
    <row r="483" spans="1:3" s="170" customFormat="1" ht="19.5" customHeight="1">
      <c r="A483" s="191">
        <v>2070601</v>
      </c>
      <c r="B483" s="195" t="s">
        <v>255</v>
      </c>
      <c r="C483" s="193"/>
    </row>
    <row r="484" spans="1:3" s="170" customFormat="1" ht="19.5" customHeight="1">
      <c r="A484" s="191">
        <v>2070602</v>
      </c>
      <c r="B484" s="195" t="s">
        <v>256</v>
      </c>
      <c r="C484" s="193"/>
    </row>
    <row r="485" spans="1:3" s="170" customFormat="1" ht="19.5" customHeight="1">
      <c r="A485" s="191">
        <v>2070603</v>
      </c>
      <c r="B485" s="195" t="s">
        <v>257</v>
      </c>
      <c r="C485" s="193"/>
    </row>
    <row r="486" spans="1:3" s="170" customFormat="1" ht="19.5" customHeight="1">
      <c r="A486" s="191">
        <v>2070604</v>
      </c>
      <c r="B486" s="195" t="s">
        <v>572</v>
      </c>
      <c r="C486" s="193"/>
    </row>
    <row r="487" spans="1:3" s="170" customFormat="1" ht="19.5" customHeight="1">
      <c r="A487" s="191">
        <v>2070605</v>
      </c>
      <c r="B487" s="195" t="s">
        <v>573</v>
      </c>
      <c r="C487" s="193"/>
    </row>
    <row r="488" spans="1:3" s="170" customFormat="1" ht="19.5" customHeight="1">
      <c r="A488" s="191">
        <v>2070606</v>
      </c>
      <c r="B488" s="195" t="s">
        <v>574</v>
      </c>
      <c r="C488" s="193"/>
    </row>
    <row r="489" spans="1:3" s="170" customFormat="1" ht="19.5" customHeight="1">
      <c r="A489" s="191">
        <v>2070607</v>
      </c>
      <c r="B489" s="195" t="s">
        <v>575</v>
      </c>
      <c r="C489" s="193"/>
    </row>
    <row r="490" spans="1:3" s="170" customFormat="1" ht="19.5" customHeight="1">
      <c r="A490" s="191">
        <v>2070699</v>
      </c>
      <c r="B490" s="195" t="s">
        <v>576</v>
      </c>
      <c r="C490" s="193"/>
    </row>
    <row r="491" spans="1:247" s="173" customFormat="1" ht="19.5" customHeight="1">
      <c r="A491" s="187">
        <v>20708</v>
      </c>
      <c r="B491" s="188" t="s">
        <v>577</v>
      </c>
      <c r="C491" s="189">
        <f>SUM(C492:C498)</f>
        <v>3251</v>
      </c>
      <c r="II491" s="200"/>
      <c r="IJ491" s="200"/>
      <c r="IK491" s="200"/>
      <c r="IL491" s="200"/>
      <c r="IM491" s="200"/>
    </row>
    <row r="492" spans="1:3" s="170" customFormat="1" ht="19.5" customHeight="1">
      <c r="A492" s="191">
        <v>2070801</v>
      </c>
      <c r="B492" s="195" t="s">
        <v>255</v>
      </c>
      <c r="C492" s="193">
        <v>166</v>
      </c>
    </row>
    <row r="493" spans="1:3" s="170" customFormat="1" ht="19.5" customHeight="1">
      <c r="A493" s="191">
        <v>2070802</v>
      </c>
      <c r="B493" s="195" t="s">
        <v>256</v>
      </c>
      <c r="C493" s="193"/>
    </row>
    <row r="494" spans="1:3" s="170" customFormat="1" ht="19.5" customHeight="1">
      <c r="A494" s="191">
        <v>2070803</v>
      </c>
      <c r="B494" s="195" t="s">
        <v>257</v>
      </c>
      <c r="C494" s="193"/>
    </row>
    <row r="495" spans="1:3" s="170" customFormat="1" ht="19.5" customHeight="1">
      <c r="A495" s="191">
        <v>2070806</v>
      </c>
      <c r="B495" s="195" t="s">
        <v>578</v>
      </c>
      <c r="C495" s="193"/>
    </row>
    <row r="496" spans="1:3" s="170" customFormat="1" ht="19.5" customHeight="1">
      <c r="A496" s="191">
        <v>2070807</v>
      </c>
      <c r="B496" s="195" t="s">
        <v>579</v>
      </c>
      <c r="C496" s="193"/>
    </row>
    <row r="497" spans="1:3" s="170" customFormat="1" ht="19.5" customHeight="1">
      <c r="A497" s="191">
        <v>2070808</v>
      </c>
      <c r="B497" s="195" t="s">
        <v>580</v>
      </c>
      <c r="C497" s="193">
        <v>3085</v>
      </c>
    </row>
    <row r="498" spans="1:3" s="170" customFormat="1" ht="19.5" customHeight="1">
      <c r="A498" s="191">
        <v>2070899</v>
      </c>
      <c r="B498" s="195" t="s">
        <v>581</v>
      </c>
      <c r="C498" s="193"/>
    </row>
    <row r="499" spans="1:247" s="173" customFormat="1" ht="19.5" customHeight="1">
      <c r="A499" s="187">
        <v>20799</v>
      </c>
      <c r="B499" s="188" t="s">
        <v>582</v>
      </c>
      <c r="C499" s="189">
        <f>SUM(C500:C502)</f>
        <v>30</v>
      </c>
      <c r="II499" s="200"/>
      <c r="IJ499" s="200"/>
      <c r="IK499" s="200"/>
      <c r="IL499" s="200"/>
      <c r="IM499" s="200"/>
    </row>
    <row r="500" spans="1:3" s="170" customFormat="1" ht="19.5" customHeight="1">
      <c r="A500" s="191">
        <v>2079902</v>
      </c>
      <c r="B500" s="195" t="s">
        <v>583</v>
      </c>
      <c r="C500" s="193"/>
    </row>
    <row r="501" spans="1:3" s="170" customFormat="1" ht="19.5" customHeight="1">
      <c r="A501" s="191">
        <v>2079903</v>
      </c>
      <c r="B501" s="195" t="s">
        <v>584</v>
      </c>
      <c r="C501" s="193"/>
    </row>
    <row r="502" spans="1:3" s="170" customFormat="1" ht="19.5" customHeight="1">
      <c r="A502" s="191">
        <v>2079999</v>
      </c>
      <c r="B502" s="195" t="s">
        <v>585</v>
      </c>
      <c r="C502" s="193">
        <v>30</v>
      </c>
    </row>
    <row r="503" spans="1:247" s="173" customFormat="1" ht="19.5" customHeight="1">
      <c r="A503" s="187">
        <v>208</v>
      </c>
      <c r="B503" s="188" t="s">
        <v>586</v>
      </c>
      <c r="C503" s="189">
        <f>SUM(C504,C523,C531,C533,C542,C546,C556,C565,C572,C580,C589,C594,C597,C600,C603,C606,C609,C613,C617,C625,C628)</f>
        <v>135000.4734</v>
      </c>
      <c r="II503" s="200"/>
      <c r="IJ503" s="200"/>
      <c r="IK503" s="200"/>
      <c r="IL503" s="200"/>
      <c r="IM503" s="200"/>
    </row>
    <row r="504" spans="1:247" s="173" customFormat="1" ht="19.5" customHeight="1">
      <c r="A504" s="187">
        <v>20801</v>
      </c>
      <c r="B504" s="188" t="s">
        <v>587</v>
      </c>
      <c r="C504" s="189">
        <f>SUM(C505:C522)</f>
        <v>6791</v>
      </c>
      <c r="II504" s="200"/>
      <c r="IJ504" s="200"/>
      <c r="IK504" s="200"/>
      <c r="IL504" s="200"/>
      <c r="IM504" s="200"/>
    </row>
    <row r="505" spans="1:3" s="170" customFormat="1" ht="19.5" customHeight="1">
      <c r="A505" s="191">
        <v>2080101</v>
      </c>
      <c r="B505" s="195" t="s">
        <v>255</v>
      </c>
      <c r="C505" s="193">
        <v>1975</v>
      </c>
    </row>
    <row r="506" spans="1:3" s="170" customFormat="1" ht="19.5" customHeight="1">
      <c r="A506" s="191">
        <v>2080102</v>
      </c>
      <c r="B506" s="195" t="s">
        <v>256</v>
      </c>
      <c r="C506" s="193">
        <v>300</v>
      </c>
    </row>
    <row r="507" spans="1:3" s="170" customFormat="1" ht="19.5" customHeight="1">
      <c r="A507" s="191">
        <v>2080103</v>
      </c>
      <c r="B507" s="195" t="s">
        <v>257</v>
      </c>
      <c r="C507" s="193"/>
    </row>
    <row r="508" spans="1:3" s="170" customFormat="1" ht="19.5" customHeight="1">
      <c r="A508" s="191">
        <v>2080104</v>
      </c>
      <c r="B508" s="195" t="s">
        <v>588</v>
      </c>
      <c r="C508" s="193"/>
    </row>
    <row r="509" spans="1:3" s="170" customFormat="1" ht="19.5" customHeight="1">
      <c r="A509" s="191">
        <v>2080105</v>
      </c>
      <c r="B509" s="195" t="s">
        <v>589</v>
      </c>
      <c r="C509" s="193">
        <v>349</v>
      </c>
    </row>
    <row r="510" spans="1:3" s="170" customFormat="1" ht="19.5" customHeight="1">
      <c r="A510" s="191">
        <v>2080106</v>
      </c>
      <c r="B510" s="195" t="s">
        <v>590</v>
      </c>
      <c r="C510" s="193">
        <v>276</v>
      </c>
    </row>
    <row r="511" spans="1:3" s="170" customFormat="1" ht="19.5" customHeight="1">
      <c r="A511" s="191">
        <v>2080107</v>
      </c>
      <c r="B511" s="195" t="s">
        <v>591</v>
      </c>
      <c r="C511" s="193">
        <v>89</v>
      </c>
    </row>
    <row r="512" spans="1:3" s="170" customFormat="1" ht="19.5" customHeight="1">
      <c r="A512" s="191">
        <v>2080108</v>
      </c>
      <c r="B512" s="195" t="s">
        <v>296</v>
      </c>
      <c r="C512" s="193"/>
    </row>
    <row r="513" spans="1:3" s="170" customFormat="1" ht="19.5" customHeight="1">
      <c r="A513" s="191">
        <v>2080109</v>
      </c>
      <c r="B513" s="195" t="s">
        <v>592</v>
      </c>
      <c r="C513" s="193">
        <v>1702</v>
      </c>
    </row>
    <row r="514" spans="1:3" s="170" customFormat="1" ht="19.5" customHeight="1">
      <c r="A514" s="191">
        <v>2080110</v>
      </c>
      <c r="B514" s="195" t="s">
        <v>593</v>
      </c>
      <c r="C514" s="193"/>
    </row>
    <row r="515" spans="1:3" s="170" customFormat="1" ht="19.5" customHeight="1">
      <c r="A515" s="191">
        <v>2080111</v>
      </c>
      <c r="B515" s="195" t="s">
        <v>594</v>
      </c>
      <c r="C515" s="193"/>
    </row>
    <row r="516" spans="1:3" s="170" customFormat="1" ht="19.5" customHeight="1">
      <c r="A516" s="191">
        <v>2080112</v>
      </c>
      <c r="B516" s="195" t="s">
        <v>595</v>
      </c>
      <c r="C516" s="193"/>
    </row>
    <row r="517" spans="1:3" s="170" customFormat="1" ht="19.5" customHeight="1">
      <c r="A517" s="191">
        <v>2080113</v>
      </c>
      <c r="B517" s="195" t="s">
        <v>596</v>
      </c>
      <c r="C517" s="193"/>
    </row>
    <row r="518" spans="1:3" s="170" customFormat="1" ht="19.5" customHeight="1">
      <c r="A518" s="191">
        <v>2080114</v>
      </c>
      <c r="B518" s="195" t="s">
        <v>597</v>
      </c>
      <c r="C518" s="193"/>
    </row>
    <row r="519" spans="1:3" s="170" customFormat="1" ht="19.5" customHeight="1">
      <c r="A519" s="191">
        <v>2080115</v>
      </c>
      <c r="B519" s="195" t="s">
        <v>598</v>
      </c>
      <c r="C519" s="193"/>
    </row>
    <row r="520" spans="1:3" s="170" customFormat="1" ht="19.5" customHeight="1">
      <c r="A520" s="191">
        <v>2080116</v>
      </c>
      <c r="B520" s="195" t="s">
        <v>599</v>
      </c>
      <c r="C520" s="193">
        <v>2000</v>
      </c>
    </row>
    <row r="521" spans="1:3" s="170" customFormat="1" ht="19.5" customHeight="1">
      <c r="A521" s="191">
        <v>2080150</v>
      </c>
      <c r="B521" s="195" t="s">
        <v>264</v>
      </c>
      <c r="C521" s="193"/>
    </row>
    <row r="522" spans="1:3" s="170" customFormat="1" ht="19.5" customHeight="1">
      <c r="A522" s="191">
        <v>2080199</v>
      </c>
      <c r="B522" s="195" t="s">
        <v>600</v>
      </c>
      <c r="C522" s="193">
        <v>100</v>
      </c>
    </row>
    <row r="523" spans="1:247" s="173" customFormat="1" ht="19.5" customHeight="1">
      <c r="A523" s="187">
        <v>20802</v>
      </c>
      <c r="B523" s="188" t="s">
        <v>601</v>
      </c>
      <c r="C523" s="189">
        <f>SUM(C524:C530)</f>
        <v>2654</v>
      </c>
      <c r="II523" s="200"/>
      <c r="IJ523" s="200"/>
      <c r="IK523" s="200"/>
      <c r="IL523" s="200"/>
      <c r="IM523" s="200"/>
    </row>
    <row r="524" spans="1:3" s="170" customFormat="1" ht="19.5" customHeight="1">
      <c r="A524" s="191">
        <v>2080201</v>
      </c>
      <c r="B524" s="195" t="s">
        <v>255</v>
      </c>
      <c r="C524" s="193">
        <v>495</v>
      </c>
    </row>
    <row r="525" spans="1:3" s="170" customFormat="1" ht="19.5" customHeight="1">
      <c r="A525" s="191">
        <v>2080202</v>
      </c>
      <c r="B525" s="195" t="s">
        <v>256</v>
      </c>
      <c r="C525" s="193"/>
    </row>
    <row r="526" spans="1:3" s="170" customFormat="1" ht="19.5" customHeight="1">
      <c r="A526" s="191">
        <v>2080203</v>
      </c>
      <c r="B526" s="195" t="s">
        <v>257</v>
      </c>
      <c r="C526" s="193"/>
    </row>
    <row r="527" spans="1:3" s="170" customFormat="1" ht="19.5" customHeight="1">
      <c r="A527" s="191">
        <v>2080206</v>
      </c>
      <c r="B527" s="195" t="s">
        <v>602</v>
      </c>
      <c r="C527" s="193">
        <v>581</v>
      </c>
    </row>
    <row r="528" spans="1:3" s="170" customFormat="1" ht="19.5" customHeight="1">
      <c r="A528" s="191">
        <v>2080207</v>
      </c>
      <c r="B528" s="195" t="s">
        <v>603</v>
      </c>
      <c r="C528" s="193">
        <v>167</v>
      </c>
    </row>
    <row r="529" spans="1:3" s="170" customFormat="1" ht="19.5" customHeight="1">
      <c r="A529" s="191">
        <v>2080208</v>
      </c>
      <c r="B529" s="195" t="s">
        <v>604</v>
      </c>
      <c r="C529" s="193">
        <v>1070</v>
      </c>
    </row>
    <row r="530" spans="1:3" s="170" customFormat="1" ht="19.5" customHeight="1">
      <c r="A530" s="191">
        <v>2080299</v>
      </c>
      <c r="B530" s="195" t="s">
        <v>605</v>
      </c>
      <c r="C530" s="193">
        <v>341</v>
      </c>
    </row>
    <row r="531" spans="1:247" s="173" customFormat="1" ht="19.5" customHeight="1">
      <c r="A531" s="187">
        <v>20804</v>
      </c>
      <c r="B531" s="188" t="s">
        <v>606</v>
      </c>
      <c r="C531" s="189">
        <f>C532</f>
        <v>0</v>
      </c>
      <c r="II531" s="200"/>
      <c r="IJ531" s="200"/>
      <c r="IK531" s="200"/>
      <c r="IL531" s="200"/>
      <c r="IM531" s="200"/>
    </row>
    <row r="532" spans="1:3" s="170" customFormat="1" ht="19.5" customHeight="1">
      <c r="A532" s="191">
        <v>2080402</v>
      </c>
      <c r="B532" s="195" t="s">
        <v>607</v>
      </c>
      <c r="C532" s="193"/>
    </row>
    <row r="533" spans="1:247" s="173" customFormat="1" ht="19.5" customHeight="1">
      <c r="A533" s="187">
        <v>20805</v>
      </c>
      <c r="B533" s="188" t="s">
        <v>608</v>
      </c>
      <c r="C533" s="189">
        <f>SUM(C534:C541)</f>
        <v>62862</v>
      </c>
      <c r="II533" s="200"/>
      <c r="IJ533" s="200"/>
      <c r="IK533" s="200"/>
      <c r="IL533" s="200"/>
      <c r="IM533" s="200"/>
    </row>
    <row r="534" spans="1:3" s="170" customFormat="1" ht="19.5" customHeight="1">
      <c r="A534" s="191">
        <v>2080501</v>
      </c>
      <c r="B534" s="195" t="s">
        <v>609</v>
      </c>
      <c r="C534" s="193">
        <v>32169</v>
      </c>
    </row>
    <row r="535" spans="1:3" s="170" customFormat="1" ht="19.5" customHeight="1">
      <c r="A535" s="191">
        <v>2080502</v>
      </c>
      <c r="B535" s="195" t="s">
        <v>610</v>
      </c>
      <c r="C535" s="193"/>
    </row>
    <row r="536" spans="1:3" s="170" customFormat="1" ht="19.5" customHeight="1">
      <c r="A536" s="191">
        <v>2080503</v>
      </c>
      <c r="B536" s="195" t="s">
        <v>611</v>
      </c>
      <c r="C536" s="193"/>
    </row>
    <row r="537" spans="1:3" s="170" customFormat="1" ht="19.5" customHeight="1">
      <c r="A537" s="191">
        <v>2080505</v>
      </c>
      <c r="B537" s="195" t="s">
        <v>612</v>
      </c>
      <c r="C537" s="193">
        <v>6461</v>
      </c>
    </row>
    <row r="538" spans="1:3" s="170" customFormat="1" ht="19.5" customHeight="1">
      <c r="A538" s="191">
        <v>2080506</v>
      </c>
      <c r="B538" s="195" t="s">
        <v>613</v>
      </c>
      <c r="C538" s="193">
        <v>1830</v>
      </c>
    </row>
    <row r="539" spans="1:3" s="170" customFormat="1" ht="19.5" customHeight="1">
      <c r="A539" s="191">
        <v>2080507</v>
      </c>
      <c r="B539" s="195" t="s">
        <v>614</v>
      </c>
      <c r="C539" s="193">
        <v>22085</v>
      </c>
    </row>
    <row r="540" spans="1:3" s="170" customFormat="1" ht="19.5" customHeight="1">
      <c r="A540" s="191">
        <v>2080508</v>
      </c>
      <c r="B540" s="195" t="s">
        <v>615</v>
      </c>
      <c r="C540" s="193"/>
    </row>
    <row r="541" spans="1:3" s="170" customFormat="1" ht="19.5" customHeight="1">
      <c r="A541" s="191">
        <v>2080599</v>
      </c>
      <c r="B541" s="195" t="s">
        <v>616</v>
      </c>
      <c r="C541" s="193">
        <v>317</v>
      </c>
    </row>
    <row r="542" spans="1:247" s="173" customFormat="1" ht="19.5" customHeight="1">
      <c r="A542" s="187">
        <v>20806</v>
      </c>
      <c r="B542" s="188" t="s">
        <v>617</v>
      </c>
      <c r="C542" s="189">
        <f>SUM(C543:C545)</f>
        <v>0</v>
      </c>
      <c r="II542" s="200"/>
      <c r="IJ542" s="200"/>
      <c r="IK542" s="200"/>
      <c r="IL542" s="200"/>
      <c r="IM542" s="200"/>
    </row>
    <row r="543" spans="1:3" s="170" customFormat="1" ht="19.5" customHeight="1">
      <c r="A543" s="191">
        <v>2080601</v>
      </c>
      <c r="B543" s="195" t="s">
        <v>618</v>
      </c>
      <c r="C543" s="193"/>
    </row>
    <row r="544" spans="1:3" s="170" customFormat="1" ht="19.5" customHeight="1">
      <c r="A544" s="191">
        <v>2080602</v>
      </c>
      <c r="B544" s="195" t="s">
        <v>619</v>
      </c>
      <c r="C544" s="193"/>
    </row>
    <row r="545" spans="1:3" s="170" customFormat="1" ht="19.5" customHeight="1">
      <c r="A545" s="191">
        <v>2080699</v>
      </c>
      <c r="B545" s="195" t="s">
        <v>620</v>
      </c>
      <c r="C545" s="193"/>
    </row>
    <row r="546" spans="1:247" s="173" customFormat="1" ht="19.5" customHeight="1">
      <c r="A546" s="187">
        <v>20807</v>
      </c>
      <c r="B546" s="188" t="s">
        <v>621</v>
      </c>
      <c r="C546" s="189">
        <f>SUM(C547:C555)</f>
        <v>500</v>
      </c>
      <c r="II546" s="200"/>
      <c r="IJ546" s="200"/>
      <c r="IK546" s="200"/>
      <c r="IL546" s="200"/>
      <c r="IM546" s="200"/>
    </row>
    <row r="547" spans="1:3" s="170" customFormat="1" ht="19.5" customHeight="1">
      <c r="A547" s="191">
        <v>2080701</v>
      </c>
      <c r="B547" s="195" t="s">
        <v>622</v>
      </c>
      <c r="C547" s="193"/>
    </row>
    <row r="548" spans="1:3" s="170" customFormat="1" ht="19.5" customHeight="1">
      <c r="A548" s="191">
        <v>2080702</v>
      </c>
      <c r="B548" s="195" t="s">
        <v>623</v>
      </c>
      <c r="C548" s="193"/>
    </row>
    <row r="549" spans="1:3" s="170" customFormat="1" ht="19.5" customHeight="1">
      <c r="A549" s="191">
        <v>2080704</v>
      </c>
      <c r="B549" s="195" t="s">
        <v>624</v>
      </c>
      <c r="C549" s="193"/>
    </row>
    <row r="550" spans="1:3" s="170" customFormat="1" ht="19.5" customHeight="1">
      <c r="A550" s="191">
        <v>2080705</v>
      </c>
      <c r="B550" s="195" t="s">
        <v>625</v>
      </c>
      <c r="C550" s="193"/>
    </row>
    <row r="551" spans="1:3" s="170" customFormat="1" ht="19.5" customHeight="1">
      <c r="A551" s="191">
        <v>2080709</v>
      </c>
      <c r="B551" s="195" t="s">
        <v>626</v>
      </c>
      <c r="C551" s="193"/>
    </row>
    <row r="552" spans="1:3" s="170" customFormat="1" ht="19.5" customHeight="1">
      <c r="A552" s="191">
        <v>2080711</v>
      </c>
      <c r="B552" s="195" t="s">
        <v>627</v>
      </c>
      <c r="C552" s="193"/>
    </row>
    <row r="553" spans="1:3" s="170" customFormat="1" ht="19.5" customHeight="1">
      <c r="A553" s="191">
        <v>2080712</v>
      </c>
      <c r="B553" s="195" t="s">
        <v>628</v>
      </c>
      <c r="C553" s="193"/>
    </row>
    <row r="554" spans="1:3" s="170" customFormat="1" ht="19.5" customHeight="1">
      <c r="A554" s="191">
        <v>2080713</v>
      </c>
      <c r="B554" s="195" t="s">
        <v>629</v>
      </c>
      <c r="C554" s="193"/>
    </row>
    <row r="555" spans="1:3" s="170" customFormat="1" ht="19.5" customHeight="1">
      <c r="A555" s="191">
        <v>2080799</v>
      </c>
      <c r="B555" s="195" t="s">
        <v>630</v>
      </c>
      <c r="C555" s="193">
        <v>500</v>
      </c>
    </row>
    <row r="556" spans="1:247" s="173" customFormat="1" ht="19.5" customHeight="1">
      <c r="A556" s="187">
        <v>20808</v>
      </c>
      <c r="B556" s="188" t="s">
        <v>631</v>
      </c>
      <c r="C556" s="189">
        <f>SUM(C557:C564)</f>
        <v>4189</v>
      </c>
      <c r="II556" s="200"/>
      <c r="IJ556" s="200"/>
      <c r="IK556" s="200"/>
      <c r="IL556" s="200"/>
      <c r="IM556" s="200"/>
    </row>
    <row r="557" spans="1:3" s="170" customFormat="1" ht="19.5" customHeight="1">
      <c r="A557" s="191">
        <v>2080801</v>
      </c>
      <c r="B557" s="195" t="s">
        <v>632</v>
      </c>
      <c r="C557" s="193">
        <v>65</v>
      </c>
    </row>
    <row r="558" spans="1:3" s="170" customFormat="1" ht="19.5" customHeight="1">
      <c r="A558" s="191">
        <v>2080802</v>
      </c>
      <c r="B558" s="195" t="s">
        <v>633</v>
      </c>
      <c r="C558" s="193">
        <v>336</v>
      </c>
    </row>
    <row r="559" spans="1:3" s="170" customFormat="1" ht="19.5" customHeight="1">
      <c r="A559" s="191">
        <v>2080803</v>
      </c>
      <c r="B559" s="195" t="s">
        <v>634</v>
      </c>
      <c r="C559" s="193">
        <v>1666</v>
      </c>
    </row>
    <row r="560" spans="1:3" s="170" customFormat="1" ht="19.5" customHeight="1">
      <c r="A560" s="191">
        <v>2080805</v>
      </c>
      <c r="B560" s="195" t="s">
        <v>635</v>
      </c>
      <c r="C560" s="193">
        <v>1791</v>
      </c>
    </row>
    <row r="561" spans="1:3" s="170" customFormat="1" ht="19.5" customHeight="1">
      <c r="A561" s="191">
        <v>2080806</v>
      </c>
      <c r="B561" s="195" t="s">
        <v>636</v>
      </c>
      <c r="C561" s="193"/>
    </row>
    <row r="562" spans="1:3" s="170" customFormat="1" ht="19.5" customHeight="1">
      <c r="A562" s="191">
        <v>2080807</v>
      </c>
      <c r="B562" s="195" t="s">
        <v>637</v>
      </c>
      <c r="C562" s="193">
        <v>271</v>
      </c>
    </row>
    <row r="563" spans="1:3" s="170" customFormat="1" ht="19.5" customHeight="1">
      <c r="A563" s="191">
        <v>2080808</v>
      </c>
      <c r="B563" s="195" t="s">
        <v>638</v>
      </c>
      <c r="C563" s="193">
        <v>60</v>
      </c>
    </row>
    <row r="564" spans="1:3" s="170" customFormat="1" ht="19.5" customHeight="1">
      <c r="A564" s="191">
        <v>2080899</v>
      </c>
      <c r="B564" s="195" t="s">
        <v>639</v>
      </c>
      <c r="C564" s="193"/>
    </row>
    <row r="565" spans="1:247" s="173" customFormat="1" ht="19.5" customHeight="1">
      <c r="A565" s="187">
        <v>20809</v>
      </c>
      <c r="B565" s="188" t="s">
        <v>640</v>
      </c>
      <c r="C565" s="189">
        <f>SUM(C566:C571)</f>
        <v>3077</v>
      </c>
      <c r="II565" s="200"/>
      <c r="IJ565" s="200"/>
      <c r="IK565" s="200"/>
      <c r="IL565" s="200"/>
      <c r="IM565" s="200"/>
    </row>
    <row r="566" spans="1:3" s="170" customFormat="1" ht="19.5" customHeight="1">
      <c r="A566" s="191">
        <v>2080901</v>
      </c>
      <c r="B566" s="195" t="s">
        <v>641</v>
      </c>
      <c r="C566" s="193">
        <v>351</v>
      </c>
    </row>
    <row r="567" spans="1:3" s="170" customFormat="1" ht="19.5" customHeight="1">
      <c r="A567" s="191">
        <v>2080902</v>
      </c>
      <c r="B567" s="195" t="s">
        <v>642</v>
      </c>
      <c r="C567" s="193">
        <v>107</v>
      </c>
    </row>
    <row r="568" spans="1:3" s="170" customFormat="1" ht="19.5" customHeight="1">
      <c r="A568" s="191">
        <v>2080903</v>
      </c>
      <c r="B568" s="195" t="s">
        <v>643</v>
      </c>
      <c r="C568" s="193"/>
    </row>
    <row r="569" spans="1:3" s="170" customFormat="1" ht="19.5" customHeight="1">
      <c r="A569" s="191">
        <v>2080904</v>
      </c>
      <c r="B569" s="195" t="s">
        <v>644</v>
      </c>
      <c r="C569" s="193"/>
    </row>
    <row r="570" spans="1:3" s="170" customFormat="1" ht="19.5" customHeight="1">
      <c r="A570" s="191">
        <v>2080905</v>
      </c>
      <c r="B570" s="195" t="s">
        <v>645</v>
      </c>
      <c r="C570" s="193"/>
    </row>
    <row r="571" spans="1:3" s="170" customFormat="1" ht="19.5" customHeight="1">
      <c r="A571" s="191">
        <v>2080999</v>
      </c>
      <c r="B571" s="195" t="s">
        <v>646</v>
      </c>
      <c r="C571" s="193">
        <v>2619</v>
      </c>
    </row>
    <row r="572" spans="1:247" s="173" customFormat="1" ht="19.5" customHeight="1">
      <c r="A572" s="187">
        <v>20810</v>
      </c>
      <c r="B572" s="188" t="s">
        <v>647</v>
      </c>
      <c r="C572" s="189">
        <f>SUM(C573:C579)</f>
        <v>6781</v>
      </c>
      <c r="II572" s="200"/>
      <c r="IJ572" s="200"/>
      <c r="IK572" s="200"/>
      <c r="IL572" s="200"/>
      <c r="IM572" s="200"/>
    </row>
    <row r="573" spans="1:3" s="170" customFormat="1" ht="19.5" customHeight="1">
      <c r="A573" s="191">
        <v>2081001</v>
      </c>
      <c r="B573" s="195" t="s">
        <v>648</v>
      </c>
      <c r="C573" s="193">
        <v>336</v>
      </c>
    </row>
    <row r="574" spans="1:3" s="170" customFormat="1" ht="19.5" customHeight="1">
      <c r="A574" s="191">
        <v>2081002</v>
      </c>
      <c r="B574" s="195" t="s">
        <v>649</v>
      </c>
      <c r="C574" s="193">
        <v>2559</v>
      </c>
    </row>
    <row r="575" spans="1:3" s="170" customFormat="1" ht="19.5" customHeight="1">
      <c r="A575" s="191">
        <v>2081003</v>
      </c>
      <c r="B575" s="195" t="s">
        <v>650</v>
      </c>
      <c r="C575" s="193"/>
    </row>
    <row r="576" spans="1:3" s="170" customFormat="1" ht="19.5" customHeight="1">
      <c r="A576" s="191">
        <v>2081004</v>
      </c>
      <c r="B576" s="195" t="s">
        <v>651</v>
      </c>
      <c r="C576" s="193">
        <v>1006</v>
      </c>
    </row>
    <row r="577" spans="1:3" s="170" customFormat="1" ht="19.5" customHeight="1">
      <c r="A577" s="191">
        <v>2081005</v>
      </c>
      <c r="B577" s="195" t="s">
        <v>652</v>
      </c>
      <c r="C577" s="193">
        <v>1430</v>
      </c>
    </row>
    <row r="578" spans="1:3" s="170" customFormat="1" ht="19.5" customHeight="1">
      <c r="A578" s="191">
        <v>2081006</v>
      </c>
      <c r="B578" s="195" t="s">
        <v>653</v>
      </c>
      <c r="C578" s="193">
        <v>1416</v>
      </c>
    </row>
    <row r="579" spans="1:3" s="170" customFormat="1" ht="19.5" customHeight="1">
      <c r="A579" s="191">
        <v>2081099</v>
      </c>
      <c r="B579" s="195" t="s">
        <v>654</v>
      </c>
      <c r="C579" s="193">
        <v>34</v>
      </c>
    </row>
    <row r="580" spans="1:247" s="173" customFormat="1" ht="19.5" customHeight="1">
      <c r="A580" s="187">
        <v>20811</v>
      </c>
      <c r="B580" s="188" t="s">
        <v>655</v>
      </c>
      <c r="C580" s="189">
        <f>SUM(C581:C588)</f>
        <v>3211</v>
      </c>
      <c r="II580" s="200"/>
      <c r="IJ580" s="200"/>
      <c r="IK580" s="200"/>
      <c r="IL580" s="200"/>
      <c r="IM580" s="200"/>
    </row>
    <row r="581" spans="1:3" s="170" customFormat="1" ht="19.5" customHeight="1">
      <c r="A581" s="191">
        <v>2081101</v>
      </c>
      <c r="B581" s="195" t="s">
        <v>255</v>
      </c>
      <c r="C581" s="193">
        <v>329</v>
      </c>
    </row>
    <row r="582" spans="1:3" s="170" customFormat="1" ht="19.5" customHeight="1">
      <c r="A582" s="191">
        <v>2081102</v>
      </c>
      <c r="B582" s="195" t="s">
        <v>256</v>
      </c>
      <c r="C582" s="193"/>
    </row>
    <row r="583" spans="1:3" s="170" customFormat="1" ht="19.5" customHeight="1">
      <c r="A583" s="191">
        <v>2081103</v>
      </c>
      <c r="B583" s="195" t="s">
        <v>257</v>
      </c>
      <c r="C583" s="193"/>
    </row>
    <row r="584" spans="1:3" s="170" customFormat="1" ht="19.5" customHeight="1">
      <c r="A584" s="191">
        <v>2081104</v>
      </c>
      <c r="B584" s="195" t="s">
        <v>656</v>
      </c>
      <c r="C584" s="193">
        <v>782</v>
      </c>
    </row>
    <row r="585" spans="1:3" s="170" customFormat="1" ht="19.5" customHeight="1">
      <c r="A585" s="191">
        <v>2081105</v>
      </c>
      <c r="B585" s="195" t="s">
        <v>657</v>
      </c>
      <c r="C585" s="193">
        <v>623</v>
      </c>
    </row>
    <row r="586" spans="1:3" s="170" customFormat="1" ht="19.5" customHeight="1">
      <c r="A586" s="191">
        <v>2081106</v>
      </c>
      <c r="B586" s="195" t="s">
        <v>658</v>
      </c>
      <c r="C586" s="193">
        <v>27</v>
      </c>
    </row>
    <row r="587" spans="1:3" s="170" customFormat="1" ht="19.5" customHeight="1">
      <c r="A587" s="191">
        <v>2081107</v>
      </c>
      <c r="B587" s="195" t="s">
        <v>659</v>
      </c>
      <c r="C587" s="193">
        <v>1057</v>
      </c>
    </row>
    <row r="588" spans="1:3" s="170" customFormat="1" ht="19.5" customHeight="1">
      <c r="A588" s="191">
        <v>2081199</v>
      </c>
      <c r="B588" s="195" t="s">
        <v>660</v>
      </c>
      <c r="C588" s="193">
        <v>393</v>
      </c>
    </row>
    <row r="589" spans="1:247" s="173" customFormat="1" ht="19.5" customHeight="1">
      <c r="A589" s="187">
        <v>20816</v>
      </c>
      <c r="B589" s="188" t="s">
        <v>661</v>
      </c>
      <c r="C589" s="189">
        <f>SUM(C590:C593)</f>
        <v>151</v>
      </c>
      <c r="II589" s="200"/>
      <c r="IJ589" s="200"/>
      <c r="IK589" s="200"/>
      <c r="IL589" s="200"/>
      <c r="IM589" s="200"/>
    </row>
    <row r="590" spans="1:3" s="170" customFormat="1" ht="19.5" customHeight="1">
      <c r="A590" s="191">
        <v>2081601</v>
      </c>
      <c r="B590" s="195" t="s">
        <v>255</v>
      </c>
      <c r="C590" s="193">
        <v>83</v>
      </c>
    </row>
    <row r="591" spans="1:3" s="170" customFormat="1" ht="19.5" customHeight="1">
      <c r="A591" s="191">
        <v>2081602</v>
      </c>
      <c r="B591" s="195" t="s">
        <v>256</v>
      </c>
      <c r="C591" s="193">
        <v>68</v>
      </c>
    </row>
    <row r="592" spans="1:3" s="170" customFormat="1" ht="19.5" customHeight="1">
      <c r="A592" s="191">
        <v>2081603</v>
      </c>
      <c r="B592" s="195" t="s">
        <v>257</v>
      </c>
      <c r="C592" s="193"/>
    </row>
    <row r="593" spans="1:3" s="170" customFormat="1" ht="19.5" customHeight="1">
      <c r="A593" s="191">
        <v>2081699</v>
      </c>
      <c r="B593" s="195" t="s">
        <v>662</v>
      </c>
      <c r="C593" s="193"/>
    </row>
    <row r="594" spans="1:247" s="173" customFormat="1" ht="19.5" customHeight="1">
      <c r="A594" s="187">
        <v>20819</v>
      </c>
      <c r="B594" s="188" t="s">
        <v>663</v>
      </c>
      <c r="C594" s="189">
        <f>SUM(C595:C596)</f>
        <v>2300</v>
      </c>
      <c r="II594" s="200"/>
      <c r="IJ594" s="200"/>
      <c r="IK594" s="200"/>
      <c r="IL594" s="200"/>
      <c r="IM594" s="200"/>
    </row>
    <row r="595" spans="1:3" s="170" customFormat="1" ht="19.5" customHeight="1">
      <c r="A595" s="191">
        <v>2081901</v>
      </c>
      <c r="B595" s="195" t="s">
        <v>664</v>
      </c>
      <c r="C595" s="193">
        <v>100</v>
      </c>
    </row>
    <row r="596" spans="1:3" s="170" customFormat="1" ht="19.5" customHeight="1">
      <c r="A596" s="191">
        <v>2081902</v>
      </c>
      <c r="B596" s="195" t="s">
        <v>665</v>
      </c>
      <c r="C596" s="193">
        <v>2200</v>
      </c>
    </row>
    <row r="597" spans="1:247" s="173" customFormat="1" ht="19.5" customHeight="1">
      <c r="A597" s="187">
        <v>20820</v>
      </c>
      <c r="B597" s="188" t="s">
        <v>666</v>
      </c>
      <c r="C597" s="189">
        <f>SUM(C598:C599)</f>
        <v>971</v>
      </c>
      <c r="II597" s="200"/>
      <c r="IJ597" s="200"/>
      <c r="IK597" s="200"/>
      <c r="IL597" s="200"/>
      <c r="IM597" s="200"/>
    </row>
    <row r="598" spans="1:3" s="170" customFormat="1" ht="19.5" customHeight="1">
      <c r="A598" s="191">
        <v>2082001</v>
      </c>
      <c r="B598" s="195" t="s">
        <v>667</v>
      </c>
      <c r="C598" s="193">
        <v>640</v>
      </c>
    </row>
    <row r="599" spans="1:3" s="170" customFormat="1" ht="19.5" customHeight="1">
      <c r="A599" s="191">
        <v>2082002</v>
      </c>
      <c r="B599" s="195" t="s">
        <v>668</v>
      </c>
      <c r="C599" s="193">
        <v>331</v>
      </c>
    </row>
    <row r="600" spans="1:247" s="173" customFormat="1" ht="19.5" customHeight="1">
      <c r="A600" s="187">
        <v>20821</v>
      </c>
      <c r="B600" s="188" t="s">
        <v>669</v>
      </c>
      <c r="C600" s="189">
        <f>SUM(C601:C602)</f>
        <v>2500</v>
      </c>
      <c r="II600" s="200"/>
      <c r="IJ600" s="200"/>
      <c r="IK600" s="200"/>
      <c r="IL600" s="200"/>
      <c r="IM600" s="200"/>
    </row>
    <row r="601" spans="1:3" s="170" customFormat="1" ht="19.5" customHeight="1">
      <c r="A601" s="191">
        <v>2082101</v>
      </c>
      <c r="B601" s="195" t="s">
        <v>670</v>
      </c>
      <c r="C601" s="193">
        <v>100</v>
      </c>
    </row>
    <row r="602" spans="1:3" s="170" customFormat="1" ht="19.5" customHeight="1">
      <c r="A602" s="191">
        <v>2082102</v>
      </c>
      <c r="B602" s="195" t="s">
        <v>671</v>
      </c>
      <c r="C602" s="193">
        <v>2400</v>
      </c>
    </row>
    <row r="603" spans="1:247" s="173" customFormat="1" ht="19.5" customHeight="1">
      <c r="A603" s="187">
        <v>20824</v>
      </c>
      <c r="B603" s="188" t="s">
        <v>672</v>
      </c>
      <c r="C603" s="189">
        <f>SUM(C604:C605)</f>
        <v>0</v>
      </c>
      <c r="II603" s="200"/>
      <c r="IJ603" s="200"/>
      <c r="IK603" s="200"/>
      <c r="IL603" s="200"/>
      <c r="IM603" s="200"/>
    </row>
    <row r="604" spans="1:3" s="170" customFormat="1" ht="19.5" customHeight="1">
      <c r="A604" s="191">
        <v>2082401</v>
      </c>
      <c r="B604" s="195" t="s">
        <v>673</v>
      </c>
      <c r="C604" s="193"/>
    </row>
    <row r="605" spans="1:3" s="170" customFormat="1" ht="19.5" customHeight="1">
      <c r="A605" s="191">
        <v>2082402</v>
      </c>
      <c r="B605" s="195" t="s">
        <v>674</v>
      </c>
      <c r="C605" s="193"/>
    </row>
    <row r="606" spans="1:247" s="173" customFormat="1" ht="19.5" customHeight="1">
      <c r="A606" s="187">
        <v>20825</v>
      </c>
      <c r="B606" s="188" t="s">
        <v>675</v>
      </c>
      <c r="C606" s="189">
        <f>SUM(C607:C608)</f>
        <v>10419</v>
      </c>
      <c r="II606" s="200"/>
      <c r="IJ606" s="200"/>
      <c r="IK606" s="200"/>
      <c r="IL606" s="200"/>
      <c r="IM606" s="200"/>
    </row>
    <row r="607" spans="1:3" s="170" customFormat="1" ht="19.5" customHeight="1">
      <c r="A607" s="191">
        <v>2082501</v>
      </c>
      <c r="B607" s="195" t="s">
        <v>676</v>
      </c>
      <c r="C607" s="193">
        <v>402</v>
      </c>
    </row>
    <row r="608" spans="1:3" s="170" customFormat="1" ht="19.5" customHeight="1">
      <c r="A608" s="191">
        <v>2082502</v>
      </c>
      <c r="B608" s="195" t="s">
        <v>677</v>
      </c>
      <c r="C608" s="193">
        <v>10017</v>
      </c>
    </row>
    <row r="609" spans="1:247" s="173" customFormat="1" ht="19.5" customHeight="1">
      <c r="A609" s="187">
        <v>20826</v>
      </c>
      <c r="B609" s="188" t="s">
        <v>678</v>
      </c>
      <c r="C609" s="189">
        <f>SUM(C610:C612)</f>
        <v>25602</v>
      </c>
      <c r="II609" s="200"/>
      <c r="IJ609" s="200"/>
      <c r="IK609" s="200"/>
      <c r="IL609" s="200"/>
      <c r="IM609" s="200"/>
    </row>
    <row r="610" spans="1:3" s="170" customFormat="1" ht="19.5" customHeight="1">
      <c r="A610" s="191">
        <v>2082601</v>
      </c>
      <c r="B610" s="195" t="s">
        <v>679</v>
      </c>
      <c r="C610" s="193"/>
    </row>
    <row r="611" spans="1:3" s="170" customFormat="1" ht="19.5" customHeight="1">
      <c r="A611" s="191">
        <v>2082602</v>
      </c>
      <c r="B611" s="195" t="s">
        <v>680</v>
      </c>
      <c r="C611" s="193">
        <v>25602</v>
      </c>
    </row>
    <row r="612" spans="1:3" s="170" customFormat="1" ht="19.5" customHeight="1">
      <c r="A612" s="191">
        <v>2082699</v>
      </c>
      <c r="B612" s="195" t="s">
        <v>681</v>
      </c>
      <c r="C612" s="193"/>
    </row>
    <row r="613" spans="1:247" s="173" customFormat="1" ht="19.5" customHeight="1">
      <c r="A613" s="187">
        <v>20827</v>
      </c>
      <c r="B613" s="188" t="s">
        <v>682</v>
      </c>
      <c r="C613" s="189">
        <f>SUM(C614:C616)</f>
        <v>127</v>
      </c>
      <c r="II613" s="200"/>
      <c r="IJ613" s="200"/>
      <c r="IK613" s="200"/>
      <c r="IL613" s="200"/>
      <c r="IM613" s="200"/>
    </row>
    <row r="614" spans="1:3" s="170" customFormat="1" ht="19.5" customHeight="1">
      <c r="A614" s="191">
        <v>2082701</v>
      </c>
      <c r="B614" s="195" t="s">
        <v>683</v>
      </c>
      <c r="C614" s="193">
        <v>12</v>
      </c>
    </row>
    <row r="615" spans="1:3" s="170" customFormat="1" ht="19.5" customHeight="1">
      <c r="A615" s="191">
        <v>2082702</v>
      </c>
      <c r="B615" s="195" t="s">
        <v>684</v>
      </c>
      <c r="C615" s="193">
        <v>115</v>
      </c>
    </row>
    <row r="616" spans="1:3" s="170" customFormat="1" ht="19.5" customHeight="1">
      <c r="A616" s="191">
        <v>2082799</v>
      </c>
      <c r="B616" s="195" t="s">
        <v>685</v>
      </c>
      <c r="C616" s="193"/>
    </row>
    <row r="617" spans="1:247" s="173" customFormat="1" ht="19.5" customHeight="1">
      <c r="A617" s="187">
        <v>20828</v>
      </c>
      <c r="B617" s="204" t="s">
        <v>686</v>
      </c>
      <c r="C617" s="189">
        <f>SUM(C618:C624)</f>
        <v>1424</v>
      </c>
      <c r="II617" s="200"/>
      <c r="IJ617" s="200"/>
      <c r="IK617" s="200"/>
      <c r="IL617" s="200"/>
      <c r="IM617" s="200"/>
    </row>
    <row r="618" spans="1:3" s="170" customFormat="1" ht="19.5" customHeight="1">
      <c r="A618" s="191">
        <v>2082801</v>
      </c>
      <c r="B618" s="195" t="s">
        <v>255</v>
      </c>
      <c r="C618" s="193">
        <v>628</v>
      </c>
    </row>
    <row r="619" spans="1:3" s="170" customFormat="1" ht="19.5" customHeight="1">
      <c r="A619" s="191">
        <v>2082802</v>
      </c>
      <c r="B619" s="195" t="s">
        <v>256</v>
      </c>
      <c r="C619" s="193"/>
    </row>
    <row r="620" spans="1:3" s="170" customFormat="1" ht="19.5" customHeight="1">
      <c r="A620" s="191">
        <v>2082803</v>
      </c>
      <c r="B620" s="195" t="s">
        <v>257</v>
      </c>
      <c r="C620" s="193"/>
    </row>
    <row r="621" spans="1:3" s="170" customFormat="1" ht="19.5" customHeight="1">
      <c r="A621" s="191">
        <v>2082804</v>
      </c>
      <c r="B621" s="195" t="s">
        <v>687</v>
      </c>
      <c r="C621" s="193">
        <v>766</v>
      </c>
    </row>
    <row r="622" spans="1:3" s="170" customFormat="1" ht="19.5" customHeight="1">
      <c r="A622" s="191">
        <v>2082805</v>
      </c>
      <c r="B622" s="195" t="s">
        <v>688</v>
      </c>
      <c r="C622" s="193"/>
    </row>
    <row r="623" spans="1:3" s="170" customFormat="1" ht="19.5" customHeight="1">
      <c r="A623" s="191">
        <v>2082850</v>
      </c>
      <c r="B623" s="195" t="s">
        <v>264</v>
      </c>
      <c r="C623" s="193"/>
    </row>
    <row r="624" spans="1:3" s="170" customFormat="1" ht="19.5" customHeight="1">
      <c r="A624" s="191">
        <v>2082899</v>
      </c>
      <c r="B624" s="195" t="s">
        <v>689</v>
      </c>
      <c r="C624" s="193">
        <v>30</v>
      </c>
    </row>
    <row r="625" spans="1:247" s="173" customFormat="1" ht="19.5" customHeight="1">
      <c r="A625" s="187">
        <v>20830</v>
      </c>
      <c r="B625" s="188" t="s">
        <v>690</v>
      </c>
      <c r="C625" s="189">
        <f>SUM(C626:C627)</f>
        <v>0</v>
      </c>
      <c r="II625" s="200"/>
      <c r="IJ625" s="200"/>
      <c r="IK625" s="200"/>
      <c r="IL625" s="200"/>
      <c r="IM625" s="200"/>
    </row>
    <row r="626" spans="1:3" s="170" customFormat="1" ht="19.5" customHeight="1">
      <c r="A626" s="191">
        <v>2083001</v>
      </c>
      <c r="B626" s="195" t="s">
        <v>691</v>
      </c>
      <c r="C626" s="193"/>
    </row>
    <row r="627" spans="1:3" s="170" customFormat="1" ht="19.5" customHeight="1">
      <c r="A627" s="191">
        <v>2083099</v>
      </c>
      <c r="B627" s="195" t="s">
        <v>692</v>
      </c>
      <c r="C627" s="193"/>
    </row>
    <row r="628" spans="1:3" s="170" customFormat="1" ht="19.5" customHeight="1">
      <c r="A628" s="191">
        <v>2089999</v>
      </c>
      <c r="B628" s="195" t="s">
        <v>693</v>
      </c>
      <c r="C628" s="193">
        <v>1441.4734</v>
      </c>
    </row>
    <row r="629" spans="1:247" s="173" customFormat="1" ht="19.5" customHeight="1">
      <c r="A629" s="187">
        <v>210</v>
      </c>
      <c r="B629" s="188" t="s">
        <v>694</v>
      </c>
      <c r="C629" s="189">
        <f>SUM(C630,C635,C650,C654,C666,C669,C673,C678,C682,C686,C689,C698,C699)</f>
        <v>127500</v>
      </c>
      <c r="II629" s="200"/>
      <c r="IJ629" s="200"/>
      <c r="IK629" s="200"/>
      <c r="IL629" s="200"/>
      <c r="IM629" s="200"/>
    </row>
    <row r="630" spans="1:247" s="173" customFormat="1" ht="19.5" customHeight="1">
      <c r="A630" s="187">
        <v>21001</v>
      </c>
      <c r="B630" s="188" t="s">
        <v>695</v>
      </c>
      <c r="C630" s="189">
        <f>SUM(C631:C634)</f>
        <v>2177</v>
      </c>
      <c r="II630" s="200"/>
      <c r="IJ630" s="200"/>
      <c r="IK630" s="200"/>
      <c r="IL630" s="200"/>
      <c r="IM630" s="200"/>
    </row>
    <row r="631" spans="1:3" s="170" customFormat="1" ht="19.5" customHeight="1">
      <c r="A631" s="191">
        <v>2100101</v>
      </c>
      <c r="B631" s="195" t="s">
        <v>255</v>
      </c>
      <c r="C631" s="193">
        <v>1230</v>
      </c>
    </row>
    <row r="632" spans="1:3" s="170" customFormat="1" ht="19.5" customHeight="1">
      <c r="A632" s="191">
        <v>2100102</v>
      </c>
      <c r="B632" s="195" t="s">
        <v>256</v>
      </c>
      <c r="C632" s="193">
        <v>108</v>
      </c>
    </row>
    <row r="633" spans="1:3" s="170" customFormat="1" ht="19.5" customHeight="1">
      <c r="A633" s="191">
        <v>2100103</v>
      </c>
      <c r="B633" s="195" t="s">
        <v>257</v>
      </c>
      <c r="C633" s="193"/>
    </row>
    <row r="634" spans="1:3" s="170" customFormat="1" ht="19.5" customHeight="1">
      <c r="A634" s="191">
        <v>2100199</v>
      </c>
      <c r="B634" s="195" t="s">
        <v>696</v>
      </c>
      <c r="C634" s="193">
        <v>839</v>
      </c>
    </row>
    <row r="635" spans="1:247" s="173" customFormat="1" ht="19.5" customHeight="1">
      <c r="A635" s="187">
        <v>21002</v>
      </c>
      <c r="B635" s="188" t="s">
        <v>697</v>
      </c>
      <c r="C635" s="189">
        <f>SUM(C636:C649)</f>
        <v>27941</v>
      </c>
      <c r="II635" s="200"/>
      <c r="IJ635" s="200"/>
      <c r="IK635" s="200"/>
      <c r="IL635" s="200"/>
      <c r="IM635" s="200"/>
    </row>
    <row r="636" spans="1:3" s="170" customFormat="1" ht="19.5" customHeight="1">
      <c r="A636" s="191">
        <v>2100201</v>
      </c>
      <c r="B636" s="195" t="s">
        <v>698</v>
      </c>
      <c r="C636" s="193">
        <v>14660</v>
      </c>
    </row>
    <row r="637" spans="1:3" s="170" customFormat="1" ht="19.5" customHeight="1">
      <c r="A637" s="191">
        <v>2100202</v>
      </c>
      <c r="B637" s="195" t="s">
        <v>699</v>
      </c>
      <c r="C637" s="193">
        <v>2131</v>
      </c>
    </row>
    <row r="638" spans="1:3" s="170" customFormat="1" ht="19.5" customHeight="1">
      <c r="A638" s="191">
        <v>2100203</v>
      </c>
      <c r="B638" s="195" t="s">
        <v>700</v>
      </c>
      <c r="C638" s="193"/>
    </row>
    <row r="639" spans="1:3" s="170" customFormat="1" ht="19.5" customHeight="1">
      <c r="A639" s="191">
        <v>2100204</v>
      </c>
      <c r="B639" s="195" t="s">
        <v>701</v>
      </c>
      <c r="C639" s="193"/>
    </row>
    <row r="640" spans="1:3" s="170" customFormat="1" ht="19.5" customHeight="1">
      <c r="A640" s="191">
        <v>2100205</v>
      </c>
      <c r="B640" s="195" t="s">
        <v>702</v>
      </c>
      <c r="C640" s="193">
        <v>7950</v>
      </c>
    </row>
    <row r="641" spans="1:3" s="170" customFormat="1" ht="19.5" customHeight="1">
      <c r="A641" s="191">
        <v>2100206</v>
      </c>
      <c r="B641" s="195" t="s">
        <v>703</v>
      </c>
      <c r="C641" s="193"/>
    </row>
    <row r="642" spans="1:3" s="170" customFormat="1" ht="19.5" customHeight="1">
      <c r="A642" s="191">
        <v>2100207</v>
      </c>
      <c r="B642" s="195" t="s">
        <v>704</v>
      </c>
      <c r="C642" s="193"/>
    </row>
    <row r="643" spans="1:3" s="170" customFormat="1" ht="19.5" customHeight="1">
      <c r="A643" s="191">
        <v>2100208</v>
      </c>
      <c r="B643" s="195" t="s">
        <v>705</v>
      </c>
      <c r="C643" s="193"/>
    </row>
    <row r="644" spans="1:3" s="170" customFormat="1" ht="19.5" customHeight="1">
      <c r="A644" s="191">
        <v>2100209</v>
      </c>
      <c r="B644" s="195" t="s">
        <v>706</v>
      </c>
      <c r="C644" s="193"/>
    </row>
    <row r="645" spans="1:3" s="170" customFormat="1" ht="19.5" customHeight="1">
      <c r="A645" s="191">
        <v>2100210</v>
      </c>
      <c r="B645" s="195" t="s">
        <v>707</v>
      </c>
      <c r="C645" s="193"/>
    </row>
    <row r="646" spans="1:3" s="170" customFormat="1" ht="19.5" customHeight="1">
      <c r="A646" s="191">
        <v>2100211</v>
      </c>
      <c r="B646" s="195" t="s">
        <v>708</v>
      </c>
      <c r="C646" s="193"/>
    </row>
    <row r="647" spans="1:3" s="170" customFormat="1" ht="19.5" customHeight="1">
      <c r="A647" s="191">
        <v>2100212</v>
      </c>
      <c r="B647" s="195" t="s">
        <v>709</v>
      </c>
      <c r="C647" s="193"/>
    </row>
    <row r="648" spans="1:3" s="170" customFormat="1" ht="19.5" customHeight="1">
      <c r="A648" s="191">
        <v>2100213</v>
      </c>
      <c r="B648" s="195" t="s">
        <v>710</v>
      </c>
      <c r="C648" s="193"/>
    </row>
    <row r="649" spans="1:3" s="170" customFormat="1" ht="19.5" customHeight="1">
      <c r="A649" s="191">
        <v>2100299</v>
      </c>
      <c r="B649" s="195" t="s">
        <v>711</v>
      </c>
      <c r="C649" s="193">
        <v>3200</v>
      </c>
    </row>
    <row r="650" spans="1:247" s="173" customFormat="1" ht="19.5" customHeight="1">
      <c r="A650" s="187">
        <v>21003</v>
      </c>
      <c r="B650" s="188" t="s">
        <v>712</v>
      </c>
      <c r="C650" s="189">
        <f>SUM(C651:C653)</f>
        <v>16312</v>
      </c>
      <c r="II650" s="200"/>
      <c r="IJ650" s="200"/>
      <c r="IK650" s="200"/>
      <c r="IL650" s="200"/>
      <c r="IM650" s="200"/>
    </row>
    <row r="651" spans="1:3" s="170" customFormat="1" ht="19.5" customHeight="1">
      <c r="A651" s="191">
        <v>2100301</v>
      </c>
      <c r="B651" s="195" t="s">
        <v>713</v>
      </c>
      <c r="C651" s="193"/>
    </row>
    <row r="652" spans="1:3" s="170" customFormat="1" ht="19.5" customHeight="1">
      <c r="A652" s="191">
        <v>2100302</v>
      </c>
      <c r="B652" s="195" t="s">
        <v>714</v>
      </c>
      <c r="C652" s="193">
        <v>8768</v>
      </c>
    </row>
    <row r="653" spans="1:3" s="170" customFormat="1" ht="19.5" customHeight="1">
      <c r="A653" s="191">
        <v>2100399</v>
      </c>
      <c r="B653" s="195" t="s">
        <v>715</v>
      </c>
      <c r="C653" s="193">
        <v>7544</v>
      </c>
    </row>
    <row r="654" spans="1:247" s="173" customFormat="1" ht="19.5" customHeight="1">
      <c r="A654" s="187">
        <v>21004</v>
      </c>
      <c r="B654" s="188" t="s">
        <v>716</v>
      </c>
      <c r="C654" s="189">
        <f>SUM(C655:C665)</f>
        <v>28281</v>
      </c>
      <c r="II654" s="200"/>
      <c r="IJ654" s="200"/>
      <c r="IK654" s="200"/>
      <c r="IL654" s="200"/>
      <c r="IM654" s="200"/>
    </row>
    <row r="655" spans="1:3" s="170" customFormat="1" ht="19.5" customHeight="1">
      <c r="A655" s="191">
        <v>2100401</v>
      </c>
      <c r="B655" s="195" t="s">
        <v>717</v>
      </c>
      <c r="C655" s="193">
        <v>2506</v>
      </c>
    </row>
    <row r="656" spans="1:3" s="170" customFormat="1" ht="19.5" customHeight="1">
      <c r="A656" s="191">
        <v>2100402</v>
      </c>
      <c r="B656" s="195" t="s">
        <v>718</v>
      </c>
      <c r="C656" s="193">
        <v>269</v>
      </c>
    </row>
    <row r="657" spans="1:3" s="170" customFormat="1" ht="19.5" customHeight="1">
      <c r="A657" s="191">
        <v>2100403</v>
      </c>
      <c r="B657" s="195" t="s">
        <v>719</v>
      </c>
      <c r="C657" s="193">
        <v>1147</v>
      </c>
    </row>
    <row r="658" spans="1:3" s="170" customFormat="1" ht="19.5" customHeight="1">
      <c r="A658" s="191">
        <v>2100404</v>
      </c>
      <c r="B658" s="195" t="s">
        <v>720</v>
      </c>
      <c r="C658" s="193"/>
    </row>
    <row r="659" spans="1:3" s="170" customFormat="1" ht="19.5" customHeight="1">
      <c r="A659" s="191">
        <v>2100405</v>
      </c>
      <c r="B659" s="195" t="s">
        <v>721</v>
      </c>
      <c r="C659" s="193"/>
    </row>
    <row r="660" spans="1:3" s="170" customFormat="1" ht="19.5" customHeight="1">
      <c r="A660" s="191">
        <v>2100406</v>
      </c>
      <c r="B660" s="195" t="s">
        <v>722</v>
      </c>
      <c r="C660" s="193"/>
    </row>
    <row r="661" spans="1:3" s="170" customFormat="1" ht="19.5" customHeight="1">
      <c r="A661" s="191">
        <v>2100407</v>
      </c>
      <c r="B661" s="195" t="s">
        <v>723</v>
      </c>
      <c r="C661" s="193">
        <v>5289</v>
      </c>
    </row>
    <row r="662" spans="1:3" s="170" customFormat="1" ht="19.5" customHeight="1">
      <c r="A662" s="191">
        <v>2100408</v>
      </c>
      <c r="B662" s="195" t="s">
        <v>724</v>
      </c>
      <c r="C662" s="193">
        <v>8306</v>
      </c>
    </row>
    <row r="663" spans="1:3" s="170" customFormat="1" ht="19.5" customHeight="1">
      <c r="A663" s="191">
        <v>2100409</v>
      </c>
      <c r="B663" s="195" t="s">
        <v>725</v>
      </c>
      <c r="C663" s="193">
        <v>1700</v>
      </c>
    </row>
    <row r="664" spans="1:3" s="170" customFormat="1" ht="19.5" customHeight="1">
      <c r="A664" s="191">
        <v>2100410</v>
      </c>
      <c r="B664" s="195" t="s">
        <v>726</v>
      </c>
      <c r="C664" s="193">
        <v>6160</v>
      </c>
    </row>
    <row r="665" spans="1:3" s="170" customFormat="1" ht="19.5" customHeight="1">
      <c r="A665" s="191">
        <v>2100499</v>
      </c>
      <c r="B665" s="195" t="s">
        <v>727</v>
      </c>
      <c r="C665" s="193">
        <v>2904</v>
      </c>
    </row>
    <row r="666" spans="1:247" s="173" customFormat="1" ht="19.5" customHeight="1">
      <c r="A666" s="187">
        <v>21006</v>
      </c>
      <c r="B666" s="188" t="s">
        <v>728</v>
      </c>
      <c r="C666" s="189">
        <f>SUM(C667:C668)</f>
        <v>708</v>
      </c>
      <c r="II666" s="200"/>
      <c r="IJ666" s="200"/>
      <c r="IK666" s="200"/>
      <c r="IL666" s="200"/>
      <c r="IM666" s="200"/>
    </row>
    <row r="667" spans="1:3" s="170" customFormat="1" ht="19.5" customHeight="1">
      <c r="A667" s="191">
        <v>2100601</v>
      </c>
      <c r="B667" s="195" t="s">
        <v>729</v>
      </c>
      <c r="C667" s="193">
        <v>708</v>
      </c>
    </row>
    <row r="668" spans="1:3" s="170" customFormat="1" ht="19.5" customHeight="1">
      <c r="A668" s="191">
        <v>2100699</v>
      </c>
      <c r="B668" s="195" t="s">
        <v>730</v>
      </c>
      <c r="C668" s="193"/>
    </row>
    <row r="669" spans="1:247" s="173" customFormat="1" ht="19.5" customHeight="1">
      <c r="A669" s="187">
        <v>21007</v>
      </c>
      <c r="B669" s="188" t="s">
        <v>731</v>
      </c>
      <c r="C669" s="189">
        <f>SUM(C670:C672)</f>
        <v>5501</v>
      </c>
      <c r="II669" s="200"/>
      <c r="IJ669" s="200"/>
      <c r="IK669" s="200"/>
      <c r="IL669" s="200"/>
      <c r="IM669" s="200"/>
    </row>
    <row r="670" spans="1:3" s="170" customFormat="1" ht="19.5" customHeight="1">
      <c r="A670" s="191">
        <v>2100716</v>
      </c>
      <c r="B670" s="195" t="s">
        <v>732</v>
      </c>
      <c r="C670" s="193"/>
    </row>
    <row r="671" spans="1:3" s="170" customFormat="1" ht="19.5" customHeight="1">
      <c r="A671" s="191">
        <v>2100717</v>
      </c>
      <c r="B671" s="195" t="s">
        <v>733</v>
      </c>
      <c r="C671" s="193">
        <v>4571</v>
      </c>
    </row>
    <row r="672" spans="1:3" s="170" customFormat="1" ht="19.5" customHeight="1">
      <c r="A672" s="191">
        <v>2100799</v>
      </c>
      <c r="B672" s="195" t="s">
        <v>734</v>
      </c>
      <c r="C672" s="193">
        <v>930</v>
      </c>
    </row>
    <row r="673" spans="1:247" s="173" customFormat="1" ht="19.5" customHeight="1">
      <c r="A673" s="187">
        <v>21011</v>
      </c>
      <c r="B673" s="188" t="s">
        <v>735</v>
      </c>
      <c r="C673" s="189">
        <f>SUM(C674:C677)</f>
        <v>8901</v>
      </c>
      <c r="II673" s="200"/>
      <c r="IJ673" s="200"/>
      <c r="IK673" s="200"/>
      <c r="IL673" s="200"/>
      <c r="IM673" s="200"/>
    </row>
    <row r="674" spans="1:3" s="170" customFormat="1" ht="19.5" customHeight="1">
      <c r="A674" s="191">
        <v>2101101</v>
      </c>
      <c r="B674" s="195" t="s">
        <v>736</v>
      </c>
      <c r="C674" s="193">
        <v>8622</v>
      </c>
    </row>
    <row r="675" spans="1:3" s="170" customFormat="1" ht="19.5" customHeight="1">
      <c r="A675" s="191">
        <v>2101102</v>
      </c>
      <c r="B675" s="195" t="s">
        <v>737</v>
      </c>
      <c r="C675" s="193">
        <v>223</v>
      </c>
    </row>
    <row r="676" spans="1:3" s="170" customFormat="1" ht="19.5" customHeight="1">
      <c r="A676" s="191">
        <v>2101103</v>
      </c>
      <c r="B676" s="195" t="s">
        <v>738</v>
      </c>
      <c r="C676" s="193">
        <v>56</v>
      </c>
    </row>
    <row r="677" spans="1:3" s="170" customFormat="1" ht="19.5" customHeight="1">
      <c r="A677" s="191">
        <v>2101199</v>
      </c>
      <c r="B677" s="195" t="s">
        <v>739</v>
      </c>
      <c r="C677" s="193"/>
    </row>
    <row r="678" spans="1:247" s="173" customFormat="1" ht="19.5" customHeight="1">
      <c r="A678" s="187">
        <v>21012</v>
      </c>
      <c r="B678" s="188" t="s">
        <v>740</v>
      </c>
      <c r="C678" s="189">
        <f>SUM(C679:C681)</f>
        <v>27472</v>
      </c>
      <c r="II678" s="200"/>
      <c r="IJ678" s="200"/>
      <c r="IK678" s="200"/>
      <c r="IL678" s="200"/>
      <c r="IM678" s="200"/>
    </row>
    <row r="679" spans="1:3" s="170" customFormat="1" ht="19.5" customHeight="1">
      <c r="A679" s="191">
        <v>2101201</v>
      </c>
      <c r="B679" s="195" t="s">
        <v>741</v>
      </c>
      <c r="C679" s="193"/>
    </row>
    <row r="680" spans="1:3" s="170" customFormat="1" ht="19.5" customHeight="1">
      <c r="A680" s="191">
        <v>2101202</v>
      </c>
      <c r="B680" s="195" t="s">
        <v>742</v>
      </c>
      <c r="C680" s="193">
        <v>27472</v>
      </c>
    </row>
    <row r="681" spans="1:3" s="170" customFormat="1" ht="19.5" customHeight="1">
      <c r="A681" s="191">
        <v>2101299</v>
      </c>
      <c r="B681" s="195" t="s">
        <v>743</v>
      </c>
      <c r="C681" s="193"/>
    </row>
    <row r="682" spans="1:247" s="173" customFormat="1" ht="19.5" customHeight="1">
      <c r="A682" s="187">
        <v>21013</v>
      </c>
      <c r="B682" s="188" t="s">
        <v>744</v>
      </c>
      <c r="C682" s="189">
        <f>SUM(C683:C685)</f>
        <v>3796</v>
      </c>
      <c r="II682" s="200"/>
      <c r="IJ682" s="200"/>
      <c r="IK682" s="200"/>
      <c r="IL682" s="200"/>
      <c r="IM682" s="200"/>
    </row>
    <row r="683" spans="1:3" s="170" customFormat="1" ht="19.5" customHeight="1">
      <c r="A683" s="191">
        <v>2101301</v>
      </c>
      <c r="B683" s="195" t="s">
        <v>745</v>
      </c>
      <c r="C683" s="193">
        <v>3796</v>
      </c>
    </row>
    <row r="684" spans="1:3" s="170" customFormat="1" ht="19.5" customHeight="1">
      <c r="A684" s="191">
        <v>2101302</v>
      </c>
      <c r="B684" s="195" t="s">
        <v>746</v>
      </c>
      <c r="C684" s="193"/>
    </row>
    <row r="685" spans="1:3" s="170" customFormat="1" ht="19.5" customHeight="1">
      <c r="A685" s="191">
        <v>2101399</v>
      </c>
      <c r="B685" s="195" t="s">
        <v>747</v>
      </c>
      <c r="C685" s="193"/>
    </row>
    <row r="686" spans="1:247" s="173" customFormat="1" ht="19.5" customHeight="1">
      <c r="A686" s="187">
        <v>21014</v>
      </c>
      <c r="B686" s="188" t="s">
        <v>748</v>
      </c>
      <c r="C686" s="189">
        <f>SUM(C687:C688)</f>
        <v>370</v>
      </c>
      <c r="II686" s="200"/>
      <c r="IJ686" s="200"/>
      <c r="IK686" s="200"/>
      <c r="IL686" s="200"/>
      <c r="IM686" s="200"/>
    </row>
    <row r="687" spans="1:3" s="170" customFormat="1" ht="19.5" customHeight="1">
      <c r="A687" s="191">
        <v>2101401</v>
      </c>
      <c r="B687" s="195" t="s">
        <v>749</v>
      </c>
      <c r="C687" s="193">
        <v>370</v>
      </c>
    </row>
    <row r="688" spans="1:3" s="170" customFormat="1" ht="19.5" customHeight="1">
      <c r="A688" s="191">
        <v>2101499</v>
      </c>
      <c r="B688" s="195" t="s">
        <v>750</v>
      </c>
      <c r="C688" s="193"/>
    </row>
    <row r="689" spans="1:247" s="173" customFormat="1" ht="19.5" customHeight="1">
      <c r="A689" s="187">
        <v>21015</v>
      </c>
      <c r="B689" s="188" t="s">
        <v>751</v>
      </c>
      <c r="C689" s="189">
        <f>SUM(C690:C697)</f>
        <v>2584</v>
      </c>
      <c r="II689" s="200"/>
      <c r="IJ689" s="200"/>
      <c r="IK689" s="200"/>
      <c r="IL689" s="200"/>
      <c r="IM689" s="200"/>
    </row>
    <row r="690" spans="1:3" s="170" customFormat="1" ht="19.5" customHeight="1">
      <c r="A690" s="191">
        <v>2101501</v>
      </c>
      <c r="B690" s="195" t="s">
        <v>255</v>
      </c>
      <c r="C690" s="193">
        <v>1301</v>
      </c>
    </row>
    <row r="691" spans="1:3" s="170" customFormat="1" ht="19.5" customHeight="1">
      <c r="A691" s="191">
        <v>2101502</v>
      </c>
      <c r="B691" s="195" t="s">
        <v>256</v>
      </c>
      <c r="C691" s="193"/>
    </row>
    <row r="692" spans="1:3" s="170" customFormat="1" ht="19.5" customHeight="1">
      <c r="A692" s="191">
        <v>2101503</v>
      </c>
      <c r="B692" s="195" t="s">
        <v>257</v>
      </c>
      <c r="C692" s="193"/>
    </row>
    <row r="693" spans="1:3" s="170" customFormat="1" ht="19.5" customHeight="1">
      <c r="A693" s="191">
        <v>2101504</v>
      </c>
      <c r="B693" s="195" t="s">
        <v>296</v>
      </c>
      <c r="C693" s="193"/>
    </row>
    <row r="694" spans="1:3" s="170" customFormat="1" ht="19.5" customHeight="1">
      <c r="A694" s="191">
        <v>2101505</v>
      </c>
      <c r="B694" s="195" t="s">
        <v>752</v>
      </c>
      <c r="C694" s="193">
        <v>48</v>
      </c>
    </row>
    <row r="695" spans="1:3" s="170" customFormat="1" ht="19.5" customHeight="1">
      <c r="A695" s="191">
        <v>2101506</v>
      </c>
      <c r="B695" s="195" t="s">
        <v>753</v>
      </c>
      <c r="C695" s="193">
        <v>110</v>
      </c>
    </row>
    <row r="696" spans="1:3" s="170" customFormat="1" ht="19.5" customHeight="1">
      <c r="A696" s="191">
        <v>2101550</v>
      </c>
      <c r="B696" s="195" t="s">
        <v>264</v>
      </c>
      <c r="C696" s="193"/>
    </row>
    <row r="697" spans="1:3" s="170" customFormat="1" ht="19.5" customHeight="1">
      <c r="A697" s="191">
        <v>2101599</v>
      </c>
      <c r="B697" s="195" t="s">
        <v>754</v>
      </c>
      <c r="C697" s="193">
        <v>1125</v>
      </c>
    </row>
    <row r="698" spans="1:247" s="173" customFormat="1" ht="19.5" customHeight="1">
      <c r="A698" s="187">
        <v>21016</v>
      </c>
      <c r="B698" s="188" t="s">
        <v>755</v>
      </c>
      <c r="C698" s="189"/>
      <c r="II698" s="200"/>
      <c r="IJ698" s="200"/>
      <c r="IK698" s="200"/>
      <c r="IL698" s="200"/>
      <c r="IM698" s="200"/>
    </row>
    <row r="699" spans="1:247" s="173" customFormat="1" ht="19.5" customHeight="1">
      <c r="A699" s="187">
        <v>21099</v>
      </c>
      <c r="B699" s="205" t="s">
        <v>756</v>
      </c>
      <c r="C699" s="189">
        <v>3457</v>
      </c>
      <c r="II699" s="200"/>
      <c r="IJ699" s="200"/>
      <c r="IK699" s="200"/>
      <c r="IL699" s="200"/>
      <c r="IM699" s="200"/>
    </row>
    <row r="700" spans="1:247" s="173" customFormat="1" ht="19.5" customHeight="1">
      <c r="A700" s="187">
        <v>211</v>
      </c>
      <c r="B700" s="205" t="s">
        <v>757</v>
      </c>
      <c r="C700" s="189">
        <f>SUM(C701,C711,C715,C724,C731,C738,C744,C747,C750,C751,C752,C758,C759,C760,C771)</f>
        <v>70000</v>
      </c>
      <c r="II700" s="200"/>
      <c r="IJ700" s="200"/>
      <c r="IK700" s="200"/>
      <c r="IL700" s="200"/>
      <c r="IM700" s="200"/>
    </row>
    <row r="701" spans="1:247" s="173" customFormat="1" ht="19.5" customHeight="1">
      <c r="A701" s="187">
        <v>21101</v>
      </c>
      <c r="B701" s="205" t="s">
        <v>758</v>
      </c>
      <c r="C701" s="189">
        <f>SUM(C702:C710)</f>
        <v>1771</v>
      </c>
      <c r="II701" s="200"/>
      <c r="IJ701" s="200"/>
      <c r="IK701" s="200"/>
      <c r="IL701" s="200"/>
      <c r="IM701" s="200"/>
    </row>
    <row r="702" spans="1:3" s="170" customFormat="1" ht="19.5" customHeight="1">
      <c r="A702" s="191">
        <v>2110101</v>
      </c>
      <c r="B702" s="206" t="s">
        <v>255</v>
      </c>
      <c r="C702" s="193"/>
    </row>
    <row r="703" spans="1:3" s="170" customFormat="1" ht="19.5" customHeight="1">
      <c r="A703" s="191">
        <v>2110102</v>
      </c>
      <c r="B703" s="206" t="s">
        <v>256</v>
      </c>
      <c r="C703" s="193"/>
    </row>
    <row r="704" spans="1:3" s="170" customFormat="1" ht="19.5" customHeight="1">
      <c r="A704" s="191">
        <v>2110103</v>
      </c>
      <c r="B704" s="206" t="s">
        <v>257</v>
      </c>
      <c r="C704" s="193"/>
    </row>
    <row r="705" spans="1:3" s="170" customFormat="1" ht="19.5" customHeight="1">
      <c r="A705" s="191">
        <v>2110104</v>
      </c>
      <c r="B705" s="206" t="s">
        <v>759</v>
      </c>
      <c r="C705" s="193">
        <v>110</v>
      </c>
    </row>
    <row r="706" spans="1:3" s="170" customFormat="1" ht="19.5" customHeight="1">
      <c r="A706" s="191">
        <v>2110105</v>
      </c>
      <c r="B706" s="206" t="s">
        <v>760</v>
      </c>
      <c r="C706" s="193"/>
    </row>
    <row r="707" spans="1:3" s="170" customFormat="1" ht="19.5" customHeight="1">
      <c r="A707" s="191">
        <v>2110106</v>
      </c>
      <c r="B707" s="206" t="s">
        <v>761</v>
      </c>
      <c r="C707" s="193"/>
    </row>
    <row r="708" spans="1:3" s="170" customFormat="1" ht="19.5" customHeight="1">
      <c r="A708" s="191">
        <v>2110107</v>
      </c>
      <c r="B708" s="206" t="s">
        <v>762</v>
      </c>
      <c r="C708" s="193"/>
    </row>
    <row r="709" spans="1:3" s="170" customFormat="1" ht="19.5" customHeight="1">
      <c r="A709" s="191">
        <v>2110108</v>
      </c>
      <c r="B709" s="206" t="s">
        <v>763</v>
      </c>
      <c r="C709" s="193"/>
    </row>
    <row r="710" spans="1:3" s="170" customFormat="1" ht="19.5" customHeight="1">
      <c r="A710" s="191">
        <v>2110199</v>
      </c>
      <c r="B710" s="206" t="s">
        <v>764</v>
      </c>
      <c r="C710" s="193">
        <v>1661</v>
      </c>
    </row>
    <row r="711" spans="1:247" s="173" customFormat="1" ht="19.5" customHeight="1">
      <c r="A711" s="187">
        <v>21102</v>
      </c>
      <c r="B711" s="205" t="s">
        <v>765</v>
      </c>
      <c r="C711" s="189">
        <f>SUM(C712:C714)</f>
        <v>0</v>
      </c>
      <c r="II711" s="200"/>
      <c r="IJ711" s="200"/>
      <c r="IK711" s="200"/>
      <c r="IL711" s="200"/>
      <c r="IM711" s="200"/>
    </row>
    <row r="712" spans="1:3" s="170" customFormat="1" ht="19.5" customHeight="1">
      <c r="A712" s="191">
        <v>2110203</v>
      </c>
      <c r="B712" s="206" t="s">
        <v>766</v>
      </c>
      <c r="C712" s="193"/>
    </row>
    <row r="713" spans="1:3" s="170" customFormat="1" ht="19.5" customHeight="1">
      <c r="A713" s="191">
        <v>2110204</v>
      </c>
      <c r="B713" s="206" t="s">
        <v>767</v>
      </c>
      <c r="C713" s="193"/>
    </row>
    <row r="714" spans="1:3" s="170" customFormat="1" ht="19.5" customHeight="1">
      <c r="A714" s="191">
        <v>2110299</v>
      </c>
      <c r="B714" s="206" t="s">
        <v>768</v>
      </c>
      <c r="C714" s="193"/>
    </row>
    <row r="715" spans="1:247" s="173" customFormat="1" ht="19.5" customHeight="1">
      <c r="A715" s="187">
        <v>21103</v>
      </c>
      <c r="B715" s="205" t="s">
        <v>769</v>
      </c>
      <c r="C715" s="189">
        <f>SUM(C716:C723)</f>
        <v>1112</v>
      </c>
      <c r="II715" s="200"/>
      <c r="IJ715" s="200"/>
      <c r="IK715" s="200"/>
      <c r="IL715" s="200"/>
      <c r="IM715" s="200"/>
    </row>
    <row r="716" spans="1:3" s="170" customFormat="1" ht="19.5" customHeight="1">
      <c r="A716" s="191">
        <v>2110301</v>
      </c>
      <c r="B716" s="206" t="s">
        <v>770</v>
      </c>
      <c r="C716" s="193"/>
    </row>
    <row r="717" spans="1:3" s="170" customFormat="1" ht="19.5" customHeight="1">
      <c r="A717" s="191">
        <v>2110302</v>
      </c>
      <c r="B717" s="206" t="s">
        <v>771</v>
      </c>
      <c r="C717" s="193">
        <v>20</v>
      </c>
    </row>
    <row r="718" spans="1:3" s="170" customFormat="1" ht="19.5" customHeight="1">
      <c r="A718" s="191">
        <v>2110303</v>
      </c>
      <c r="B718" s="206" t="s">
        <v>772</v>
      </c>
      <c r="C718" s="193"/>
    </row>
    <row r="719" spans="1:3" s="170" customFormat="1" ht="19.5" customHeight="1">
      <c r="A719" s="191">
        <v>2110304</v>
      </c>
      <c r="B719" s="206" t="s">
        <v>773</v>
      </c>
      <c r="C719" s="193">
        <v>1036</v>
      </c>
    </row>
    <row r="720" spans="1:3" s="170" customFormat="1" ht="19.5" customHeight="1">
      <c r="A720" s="191">
        <v>2110305</v>
      </c>
      <c r="B720" s="206" t="s">
        <v>774</v>
      </c>
      <c r="C720" s="193"/>
    </row>
    <row r="721" spans="1:3" s="170" customFormat="1" ht="19.5" customHeight="1">
      <c r="A721" s="191">
        <v>2110306</v>
      </c>
      <c r="B721" s="206" t="s">
        <v>775</v>
      </c>
      <c r="C721" s="193"/>
    </row>
    <row r="722" spans="1:3" s="170" customFormat="1" ht="19.5" customHeight="1">
      <c r="A722" s="191">
        <v>2110307</v>
      </c>
      <c r="B722" s="206" t="s">
        <v>776</v>
      </c>
      <c r="C722" s="193"/>
    </row>
    <row r="723" spans="1:3" s="170" customFormat="1" ht="19.5" customHeight="1">
      <c r="A723" s="191">
        <v>2110399</v>
      </c>
      <c r="B723" s="206" t="s">
        <v>777</v>
      </c>
      <c r="C723" s="193">
        <v>56</v>
      </c>
    </row>
    <row r="724" spans="1:247" s="173" customFormat="1" ht="19.5" customHeight="1">
      <c r="A724" s="187">
        <v>21104</v>
      </c>
      <c r="B724" s="205" t="s">
        <v>778</v>
      </c>
      <c r="C724" s="189">
        <f>SUM(C725:C730)</f>
        <v>22511</v>
      </c>
      <c r="II724" s="200"/>
      <c r="IJ724" s="200"/>
      <c r="IK724" s="200"/>
      <c r="IL724" s="200"/>
      <c r="IM724" s="200"/>
    </row>
    <row r="725" spans="1:3" s="170" customFormat="1" ht="19.5" customHeight="1">
      <c r="A725" s="191">
        <v>2110401</v>
      </c>
      <c r="B725" s="206" t="s">
        <v>779</v>
      </c>
      <c r="C725" s="193"/>
    </row>
    <row r="726" spans="1:3" s="170" customFormat="1" ht="19.5" customHeight="1">
      <c r="A726" s="191">
        <v>2110402</v>
      </c>
      <c r="B726" s="206" t="s">
        <v>780</v>
      </c>
      <c r="C726" s="193">
        <v>8281</v>
      </c>
    </row>
    <row r="727" spans="1:3" s="170" customFormat="1" ht="19.5" customHeight="1">
      <c r="A727" s="191">
        <v>2110404</v>
      </c>
      <c r="B727" s="206" t="s">
        <v>781</v>
      </c>
      <c r="C727" s="193"/>
    </row>
    <row r="728" spans="1:3" s="170" customFormat="1" ht="19.5" customHeight="1">
      <c r="A728" s="191">
        <v>2110405</v>
      </c>
      <c r="B728" s="206" t="s">
        <v>782</v>
      </c>
      <c r="C728" s="193"/>
    </row>
    <row r="729" spans="1:3" s="170" customFormat="1" ht="19.5" customHeight="1">
      <c r="A729" s="191">
        <v>2110406</v>
      </c>
      <c r="B729" s="206" t="s">
        <v>783</v>
      </c>
      <c r="C729" s="193"/>
    </row>
    <row r="730" spans="1:3" s="170" customFormat="1" ht="19.5" customHeight="1">
      <c r="A730" s="191">
        <v>2110499</v>
      </c>
      <c r="B730" s="206" t="s">
        <v>784</v>
      </c>
      <c r="C730" s="193">
        <v>14230</v>
      </c>
    </row>
    <row r="731" spans="1:247" s="173" customFormat="1" ht="19.5" customHeight="1">
      <c r="A731" s="187">
        <v>21105</v>
      </c>
      <c r="B731" s="205" t="s">
        <v>785</v>
      </c>
      <c r="C731" s="189">
        <f>SUM(C732:C737)</f>
        <v>0</v>
      </c>
      <c r="II731" s="200"/>
      <c r="IJ731" s="200"/>
      <c r="IK731" s="200"/>
      <c r="IL731" s="200"/>
      <c r="IM731" s="200"/>
    </row>
    <row r="732" spans="1:3" s="170" customFormat="1" ht="19.5" customHeight="1">
      <c r="A732" s="191">
        <v>2110501</v>
      </c>
      <c r="B732" s="206" t="s">
        <v>786</v>
      </c>
      <c r="C732" s="193"/>
    </row>
    <row r="733" spans="1:3" s="170" customFormat="1" ht="19.5" customHeight="1">
      <c r="A733" s="191">
        <v>2110502</v>
      </c>
      <c r="B733" s="206" t="s">
        <v>787</v>
      </c>
      <c r="C733" s="193"/>
    </row>
    <row r="734" spans="1:3" s="170" customFormat="1" ht="19.5" customHeight="1">
      <c r="A734" s="191">
        <v>2110503</v>
      </c>
      <c r="B734" s="206" t="s">
        <v>788</v>
      </c>
      <c r="C734" s="193"/>
    </row>
    <row r="735" spans="1:3" s="170" customFormat="1" ht="19.5" customHeight="1">
      <c r="A735" s="191">
        <v>2110506</v>
      </c>
      <c r="B735" s="206" t="s">
        <v>789</v>
      </c>
      <c r="C735" s="193"/>
    </row>
    <row r="736" spans="1:3" s="170" customFormat="1" ht="19.5" customHeight="1">
      <c r="A736" s="191">
        <v>2110507</v>
      </c>
      <c r="B736" s="206" t="s">
        <v>790</v>
      </c>
      <c r="C736" s="193"/>
    </row>
    <row r="737" spans="1:3" s="170" customFormat="1" ht="19.5" customHeight="1">
      <c r="A737" s="191">
        <v>2110599</v>
      </c>
      <c r="B737" s="206" t="s">
        <v>791</v>
      </c>
      <c r="C737" s="193"/>
    </row>
    <row r="738" spans="1:247" s="173" customFormat="1" ht="19.5" customHeight="1">
      <c r="A738" s="187">
        <v>21106</v>
      </c>
      <c r="B738" s="205" t="s">
        <v>792</v>
      </c>
      <c r="C738" s="189">
        <f>SUM(C739:C743)</f>
        <v>0</v>
      </c>
      <c r="II738" s="200"/>
      <c r="IJ738" s="200"/>
      <c r="IK738" s="200"/>
      <c r="IL738" s="200"/>
      <c r="IM738" s="200"/>
    </row>
    <row r="739" spans="1:3" s="170" customFormat="1" ht="19.5" customHeight="1">
      <c r="A739" s="191">
        <v>2110602</v>
      </c>
      <c r="B739" s="206" t="s">
        <v>793</v>
      </c>
      <c r="C739" s="193"/>
    </row>
    <row r="740" spans="1:3" s="170" customFormat="1" ht="19.5" customHeight="1">
      <c r="A740" s="191">
        <v>2110603</v>
      </c>
      <c r="B740" s="206" t="s">
        <v>794</v>
      </c>
      <c r="C740" s="193"/>
    </row>
    <row r="741" spans="1:3" s="170" customFormat="1" ht="19.5" customHeight="1">
      <c r="A741" s="191">
        <v>2110604</v>
      </c>
      <c r="B741" s="206" t="s">
        <v>795</v>
      </c>
      <c r="C741" s="193"/>
    </row>
    <row r="742" spans="1:3" s="170" customFormat="1" ht="19.5" customHeight="1">
      <c r="A742" s="191">
        <v>2110605</v>
      </c>
      <c r="B742" s="206" t="s">
        <v>796</v>
      </c>
      <c r="C742" s="193"/>
    </row>
    <row r="743" spans="1:3" s="170" customFormat="1" ht="19.5" customHeight="1">
      <c r="A743" s="191">
        <v>2110699</v>
      </c>
      <c r="B743" s="206" t="s">
        <v>797</v>
      </c>
      <c r="C743" s="193"/>
    </row>
    <row r="744" spans="1:247" s="173" customFormat="1" ht="19.5" customHeight="1">
      <c r="A744" s="187">
        <v>21107</v>
      </c>
      <c r="B744" s="205" t="s">
        <v>798</v>
      </c>
      <c r="C744" s="189">
        <f>SUM(C745:C746)</f>
        <v>0</v>
      </c>
      <c r="II744" s="200"/>
      <c r="IJ744" s="200"/>
      <c r="IK744" s="200"/>
      <c r="IL744" s="200"/>
      <c r="IM744" s="200"/>
    </row>
    <row r="745" spans="1:3" s="170" customFormat="1" ht="19.5" customHeight="1">
      <c r="A745" s="191">
        <v>2110704</v>
      </c>
      <c r="B745" s="206" t="s">
        <v>799</v>
      </c>
      <c r="C745" s="193"/>
    </row>
    <row r="746" spans="1:3" s="170" customFormat="1" ht="19.5" customHeight="1">
      <c r="A746" s="191">
        <v>2110799</v>
      </c>
      <c r="B746" s="206" t="s">
        <v>800</v>
      </c>
      <c r="C746" s="193"/>
    </row>
    <row r="747" spans="1:247" s="173" customFormat="1" ht="19.5" customHeight="1">
      <c r="A747" s="187">
        <v>21108</v>
      </c>
      <c r="B747" s="205" t="s">
        <v>801</v>
      </c>
      <c r="C747" s="189">
        <f>SUM(C748:C749)</f>
        <v>0</v>
      </c>
      <c r="II747" s="200"/>
      <c r="IJ747" s="200"/>
      <c r="IK747" s="200"/>
      <c r="IL747" s="200"/>
      <c r="IM747" s="200"/>
    </row>
    <row r="748" spans="1:3" s="170" customFormat="1" ht="19.5" customHeight="1">
      <c r="A748" s="191">
        <v>2110804</v>
      </c>
      <c r="B748" s="206" t="s">
        <v>802</v>
      </c>
      <c r="C748" s="193"/>
    </row>
    <row r="749" spans="1:3" s="170" customFormat="1" ht="19.5" customHeight="1">
      <c r="A749" s="191">
        <v>2110899</v>
      </c>
      <c r="B749" s="206" t="s">
        <v>803</v>
      </c>
      <c r="C749" s="193"/>
    </row>
    <row r="750" spans="1:247" s="173" customFormat="1" ht="19.5" customHeight="1">
      <c r="A750" s="187">
        <v>21109</v>
      </c>
      <c r="B750" s="205" t="s">
        <v>804</v>
      </c>
      <c r="C750" s="189"/>
      <c r="II750" s="200"/>
      <c r="IJ750" s="200"/>
      <c r="IK750" s="200"/>
      <c r="IL750" s="200"/>
      <c r="IM750" s="200"/>
    </row>
    <row r="751" spans="1:247" s="173" customFormat="1" ht="19.5" customHeight="1">
      <c r="A751" s="187">
        <v>21110</v>
      </c>
      <c r="B751" s="205" t="s">
        <v>805</v>
      </c>
      <c r="C751" s="189">
        <v>11100</v>
      </c>
      <c r="II751" s="200"/>
      <c r="IJ751" s="200"/>
      <c r="IK751" s="200"/>
      <c r="IL751" s="200"/>
      <c r="IM751" s="200"/>
    </row>
    <row r="752" spans="1:247" s="173" customFormat="1" ht="19.5" customHeight="1">
      <c r="A752" s="187">
        <v>21111</v>
      </c>
      <c r="B752" s="205" t="s">
        <v>806</v>
      </c>
      <c r="C752" s="189">
        <f>SUM(C753:C757)</f>
        <v>33242</v>
      </c>
      <c r="II752" s="200"/>
      <c r="IJ752" s="200"/>
      <c r="IK752" s="200"/>
      <c r="IL752" s="200"/>
      <c r="IM752" s="200"/>
    </row>
    <row r="753" spans="1:3" s="170" customFormat="1" ht="19.5" customHeight="1">
      <c r="A753" s="191">
        <v>2111101</v>
      </c>
      <c r="B753" s="206" t="s">
        <v>807</v>
      </c>
      <c r="C753" s="193"/>
    </row>
    <row r="754" spans="1:3" s="170" customFormat="1" ht="19.5" customHeight="1">
      <c r="A754" s="191">
        <v>2111102</v>
      </c>
      <c r="B754" s="206" t="s">
        <v>808</v>
      </c>
      <c r="C754" s="193">
        <v>10</v>
      </c>
    </row>
    <row r="755" spans="1:3" s="170" customFormat="1" ht="19.5" customHeight="1">
      <c r="A755" s="191">
        <v>2111103</v>
      </c>
      <c r="B755" s="206" t="s">
        <v>809</v>
      </c>
      <c r="C755" s="193"/>
    </row>
    <row r="756" spans="1:3" s="170" customFormat="1" ht="19.5" customHeight="1">
      <c r="A756" s="191">
        <v>2111104</v>
      </c>
      <c r="B756" s="206" t="s">
        <v>810</v>
      </c>
      <c r="C756" s="193"/>
    </row>
    <row r="757" spans="1:3" s="170" customFormat="1" ht="19.5" customHeight="1">
      <c r="A757" s="191">
        <v>2111199</v>
      </c>
      <c r="B757" s="206" t="s">
        <v>811</v>
      </c>
      <c r="C757" s="193">
        <v>33232</v>
      </c>
    </row>
    <row r="758" spans="1:247" s="173" customFormat="1" ht="19.5" customHeight="1">
      <c r="A758" s="187">
        <v>21112</v>
      </c>
      <c r="B758" s="205" t="s">
        <v>812</v>
      </c>
      <c r="C758" s="189"/>
      <c r="II758" s="200"/>
      <c r="IJ758" s="200"/>
      <c r="IK758" s="200"/>
      <c r="IL758" s="200"/>
      <c r="IM758" s="200"/>
    </row>
    <row r="759" spans="1:247" s="173" customFormat="1" ht="19.5" customHeight="1">
      <c r="A759" s="187">
        <v>21113</v>
      </c>
      <c r="B759" s="205" t="s">
        <v>813</v>
      </c>
      <c r="C759" s="189"/>
      <c r="II759" s="200"/>
      <c r="IJ759" s="200"/>
      <c r="IK759" s="200"/>
      <c r="IL759" s="200"/>
      <c r="IM759" s="200"/>
    </row>
    <row r="760" spans="1:247" s="173" customFormat="1" ht="19.5" customHeight="1">
      <c r="A760" s="187">
        <v>21114</v>
      </c>
      <c r="B760" s="205" t="s">
        <v>814</v>
      </c>
      <c r="C760" s="189">
        <f>SUM(C761:C770)</f>
        <v>0</v>
      </c>
      <c r="II760" s="200"/>
      <c r="IJ760" s="200"/>
      <c r="IK760" s="200"/>
      <c r="IL760" s="200"/>
      <c r="IM760" s="200"/>
    </row>
    <row r="761" spans="1:3" s="170" customFormat="1" ht="19.5" customHeight="1">
      <c r="A761" s="191">
        <v>2111401</v>
      </c>
      <c r="B761" s="206" t="s">
        <v>255</v>
      </c>
      <c r="C761" s="193"/>
    </row>
    <row r="762" spans="1:3" s="170" customFormat="1" ht="19.5" customHeight="1">
      <c r="A762" s="191">
        <v>2111402</v>
      </c>
      <c r="B762" s="206" t="s">
        <v>256</v>
      </c>
      <c r="C762" s="193"/>
    </row>
    <row r="763" spans="1:3" s="170" customFormat="1" ht="19.5" customHeight="1">
      <c r="A763" s="191">
        <v>2111403</v>
      </c>
      <c r="B763" s="206" t="s">
        <v>257</v>
      </c>
      <c r="C763" s="193"/>
    </row>
    <row r="764" spans="1:3" s="170" customFormat="1" ht="19.5" customHeight="1">
      <c r="A764" s="191">
        <v>2111406</v>
      </c>
      <c r="B764" s="206" t="s">
        <v>815</v>
      </c>
      <c r="C764" s="193"/>
    </row>
    <row r="765" spans="1:3" s="170" customFormat="1" ht="19.5" customHeight="1">
      <c r="A765" s="191">
        <v>2111407</v>
      </c>
      <c r="B765" s="206" t="s">
        <v>816</v>
      </c>
      <c r="C765" s="193"/>
    </row>
    <row r="766" spans="1:3" s="170" customFormat="1" ht="19.5" customHeight="1">
      <c r="A766" s="191">
        <v>2111408</v>
      </c>
      <c r="B766" s="206" t="s">
        <v>817</v>
      </c>
      <c r="C766" s="193"/>
    </row>
    <row r="767" spans="1:3" s="170" customFormat="1" ht="19.5" customHeight="1">
      <c r="A767" s="191">
        <v>2111411</v>
      </c>
      <c r="B767" s="206" t="s">
        <v>296</v>
      </c>
      <c r="C767" s="193"/>
    </row>
    <row r="768" spans="1:3" s="170" customFormat="1" ht="19.5" customHeight="1">
      <c r="A768" s="191">
        <v>2111413</v>
      </c>
      <c r="B768" s="206" t="s">
        <v>818</v>
      </c>
      <c r="C768" s="193"/>
    </row>
    <row r="769" spans="1:3" s="170" customFormat="1" ht="19.5" customHeight="1">
      <c r="A769" s="191">
        <v>2111450</v>
      </c>
      <c r="B769" s="206" t="s">
        <v>264</v>
      </c>
      <c r="C769" s="193"/>
    </row>
    <row r="770" spans="1:3" s="170" customFormat="1" ht="19.5" customHeight="1">
      <c r="A770" s="191">
        <v>2111499</v>
      </c>
      <c r="B770" s="206" t="s">
        <v>819</v>
      </c>
      <c r="C770" s="193"/>
    </row>
    <row r="771" spans="1:3" s="170" customFormat="1" ht="19.5" customHeight="1">
      <c r="A771" s="191">
        <v>2119999</v>
      </c>
      <c r="B771" s="206" t="s">
        <v>820</v>
      </c>
      <c r="C771" s="193">
        <v>264</v>
      </c>
    </row>
    <row r="772" spans="1:247" s="173" customFormat="1" ht="19.5" customHeight="1">
      <c r="A772" s="187">
        <v>212</v>
      </c>
      <c r="B772" s="205" t="s">
        <v>821</v>
      </c>
      <c r="C772" s="189">
        <f>SUM(C773,C784,C785,C788,C789,C790)</f>
        <v>160000</v>
      </c>
      <c r="II772" s="200"/>
      <c r="IJ772" s="200"/>
      <c r="IK772" s="200"/>
      <c r="IL772" s="200"/>
      <c r="IM772" s="200"/>
    </row>
    <row r="773" spans="1:247" s="173" customFormat="1" ht="19.5" customHeight="1">
      <c r="A773" s="187">
        <v>21201</v>
      </c>
      <c r="B773" s="205" t="s">
        <v>822</v>
      </c>
      <c r="C773" s="189">
        <f>SUM(C774:C783)</f>
        <v>11867</v>
      </c>
      <c r="II773" s="200"/>
      <c r="IJ773" s="200"/>
      <c r="IK773" s="200"/>
      <c r="IL773" s="200"/>
      <c r="IM773" s="200"/>
    </row>
    <row r="774" spans="1:3" s="170" customFormat="1" ht="19.5" customHeight="1">
      <c r="A774" s="191">
        <v>2120101</v>
      </c>
      <c r="B774" s="206" t="s">
        <v>255</v>
      </c>
      <c r="C774" s="193">
        <v>2166</v>
      </c>
    </row>
    <row r="775" spans="1:3" s="170" customFormat="1" ht="19.5" customHeight="1">
      <c r="A775" s="191">
        <v>2120102</v>
      </c>
      <c r="B775" s="206" t="s">
        <v>256</v>
      </c>
      <c r="C775" s="193">
        <v>925</v>
      </c>
    </row>
    <row r="776" spans="1:3" s="170" customFormat="1" ht="19.5" customHeight="1">
      <c r="A776" s="191">
        <v>2120103</v>
      </c>
      <c r="B776" s="206" t="s">
        <v>257</v>
      </c>
      <c r="C776" s="193"/>
    </row>
    <row r="777" spans="1:3" s="170" customFormat="1" ht="19.5" customHeight="1">
      <c r="A777" s="191">
        <v>2120104</v>
      </c>
      <c r="B777" s="206" t="s">
        <v>823</v>
      </c>
      <c r="C777" s="193"/>
    </row>
    <row r="778" spans="1:3" s="170" customFormat="1" ht="19.5" customHeight="1">
      <c r="A778" s="191">
        <v>2120105</v>
      </c>
      <c r="B778" s="206" t="s">
        <v>824</v>
      </c>
      <c r="C778" s="193"/>
    </row>
    <row r="779" spans="1:3" s="170" customFormat="1" ht="19.5" customHeight="1">
      <c r="A779" s="191">
        <v>2120106</v>
      </c>
      <c r="B779" s="206" t="s">
        <v>825</v>
      </c>
      <c r="C779" s="193"/>
    </row>
    <row r="780" spans="1:3" s="170" customFormat="1" ht="19.5" customHeight="1">
      <c r="A780" s="191">
        <v>2120107</v>
      </c>
      <c r="B780" s="206" t="s">
        <v>826</v>
      </c>
      <c r="C780" s="193"/>
    </row>
    <row r="781" spans="1:3" s="170" customFormat="1" ht="19.5" customHeight="1">
      <c r="A781" s="191">
        <v>2120109</v>
      </c>
      <c r="B781" s="206" t="s">
        <v>827</v>
      </c>
      <c r="C781" s="193"/>
    </row>
    <row r="782" spans="1:3" s="170" customFormat="1" ht="19.5" customHeight="1">
      <c r="A782" s="191">
        <v>2120110</v>
      </c>
      <c r="B782" s="206" t="s">
        <v>828</v>
      </c>
      <c r="C782" s="193"/>
    </row>
    <row r="783" spans="1:3" s="170" customFormat="1" ht="19.5" customHeight="1">
      <c r="A783" s="191">
        <v>2120199</v>
      </c>
      <c r="B783" s="206" t="s">
        <v>829</v>
      </c>
      <c r="C783" s="193">
        <v>8776</v>
      </c>
    </row>
    <row r="784" spans="1:247" s="173" customFormat="1" ht="19.5" customHeight="1">
      <c r="A784" s="187">
        <v>21202</v>
      </c>
      <c r="B784" s="205" t="s">
        <v>830</v>
      </c>
      <c r="C784" s="189">
        <v>14281</v>
      </c>
      <c r="II784" s="200"/>
      <c r="IJ784" s="200"/>
      <c r="IK784" s="200"/>
      <c r="IL784" s="200"/>
      <c r="IM784" s="200"/>
    </row>
    <row r="785" spans="1:247" s="173" customFormat="1" ht="19.5" customHeight="1">
      <c r="A785" s="187">
        <v>21203</v>
      </c>
      <c r="B785" s="205" t="s">
        <v>831</v>
      </c>
      <c r="C785" s="189">
        <f>SUM(C786:C787)</f>
        <v>66794</v>
      </c>
      <c r="II785" s="200"/>
      <c r="IJ785" s="200"/>
      <c r="IK785" s="200"/>
      <c r="IL785" s="200"/>
      <c r="IM785" s="200"/>
    </row>
    <row r="786" spans="1:3" s="170" customFormat="1" ht="19.5" customHeight="1">
      <c r="A786" s="191">
        <v>2120303</v>
      </c>
      <c r="B786" s="206" t="s">
        <v>832</v>
      </c>
      <c r="C786" s="193"/>
    </row>
    <row r="787" spans="1:3" s="170" customFormat="1" ht="19.5" customHeight="1">
      <c r="A787" s="191">
        <v>2120399</v>
      </c>
      <c r="B787" s="206" t="s">
        <v>833</v>
      </c>
      <c r="C787" s="193">
        <v>66794</v>
      </c>
    </row>
    <row r="788" spans="1:247" s="173" customFormat="1" ht="19.5" customHeight="1">
      <c r="A788" s="187">
        <v>21205</v>
      </c>
      <c r="B788" s="205" t="s">
        <v>834</v>
      </c>
      <c r="C788" s="189">
        <v>18351</v>
      </c>
      <c r="II788" s="200"/>
      <c r="IJ788" s="200"/>
      <c r="IK788" s="200"/>
      <c r="IL788" s="200"/>
      <c r="IM788" s="200"/>
    </row>
    <row r="789" spans="1:247" s="173" customFormat="1" ht="19.5" customHeight="1">
      <c r="A789" s="187">
        <v>21206</v>
      </c>
      <c r="B789" s="205" t="s">
        <v>835</v>
      </c>
      <c r="C789" s="189"/>
      <c r="II789" s="200"/>
      <c r="IJ789" s="200"/>
      <c r="IK789" s="200"/>
      <c r="IL789" s="200"/>
      <c r="IM789" s="200"/>
    </row>
    <row r="790" spans="1:247" s="173" customFormat="1" ht="19.5" customHeight="1">
      <c r="A790" s="187">
        <v>21299</v>
      </c>
      <c r="B790" s="205" t="s">
        <v>836</v>
      </c>
      <c r="C790" s="189">
        <v>48707</v>
      </c>
      <c r="II790" s="200"/>
      <c r="IJ790" s="200"/>
      <c r="IK790" s="200"/>
      <c r="IL790" s="200"/>
      <c r="IM790" s="200"/>
    </row>
    <row r="791" spans="1:247" s="173" customFormat="1" ht="19.5" customHeight="1">
      <c r="A791" s="187">
        <v>213</v>
      </c>
      <c r="B791" s="205" t="s">
        <v>837</v>
      </c>
      <c r="C791" s="189">
        <f>SUM(C792,C818,C840,C868,C879,C886,C892,C895)</f>
        <v>195000</v>
      </c>
      <c r="II791" s="200"/>
      <c r="IJ791" s="200"/>
      <c r="IK791" s="200"/>
      <c r="IL791" s="200"/>
      <c r="IM791" s="200"/>
    </row>
    <row r="792" spans="1:247" s="173" customFormat="1" ht="19.5" customHeight="1">
      <c r="A792" s="187">
        <v>21301</v>
      </c>
      <c r="B792" s="205" t="s">
        <v>838</v>
      </c>
      <c r="C792" s="189">
        <f>SUM(C793:C817)</f>
        <v>67463</v>
      </c>
      <c r="II792" s="200"/>
      <c r="IJ792" s="200"/>
      <c r="IK792" s="200"/>
      <c r="IL792" s="200"/>
      <c r="IM792" s="200"/>
    </row>
    <row r="793" spans="1:3" s="170" customFormat="1" ht="19.5" customHeight="1">
      <c r="A793" s="191">
        <v>2130101</v>
      </c>
      <c r="B793" s="206" t="s">
        <v>255</v>
      </c>
      <c r="C793" s="193">
        <v>1798</v>
      </c>
    </row>
    <row r="794" spans="1:3" s="170" customFormat="1" ht="19.5" customHeight="1">
      <c r="A794" s="191">
        <v>2130102</v>
      </c>
      <c r="B794" s="206" t="s">
        <v>256</v>
      </c>
      <c r="C794" s="193">
        <v>358</v>
      </c>
    </row>
    <row r="795" spans="1:3" s="170" customFormat="1" ht="19.5" customHeight="1">
      <c r="A795" s="191">
        <v>2130103</v>
      </c>
      <c r="B795" s="206" t="s">
        <v>257</v>
      </c>
      <c r="C795" s="193"/>
    </row>
    <row r="796" spans="1:3" s="170" customFormat="1" ht="19.5" customHeight="1">
      <c r="A796" s="191">
        <v>2130104</v>
      </c>
      <c r="B796" s="206" t="s">
        <v>264</v>
      </c>
      <c r="C796" s="193">
        <v>3882</v>
      </c>
    </row>
    <row r="797" spans="1:3" s="170" customFormat="1" ht="19.5" customHeight="1">
      <c r="A797" s="191">
        <v>2130105</v>
      </c>
      <c r="B797" s="206" t="s">
        <v>839</v>
      </c>
      <c r="C797" s="193"/>
    </row>
    <row r="798" spans="1:3" s="170" customFormat="1" ht="19.5" customHeight="1">
      <c r="A798" s="191">
        <v>2130106</v>
      </c>
      <c r="B798" s="206" t="s">
        <v>840</v>
      </c>
      <c r="C798" s="193">
        <v>2951</v>
      </c>
    </row>
    <row r="799" spans="1:3" s="170" customFormat="1" ht="19.5" customHeight="1">
      <c r="A799" s="191">
        <v>2130108</v>
      </c>
      <c r="B799" s="206" t="s">
        <v>841</v>
      </c>
      <c r="C799" s="193">
        <v>680</v>
      </c>
    </row>
    <row r="800" spans="1:3" s="170" customFormat="1" ht="19.5" customHeight="1">
      <c r="A800" s="191">
        <v>2130109</v>
      </c>
      <c r="B800" s="206" t="s">
        <v>842</v>
      </c>
      <c r="C800" s="193">
        <v>205</v>
      </c>
    </row>
    <row r="801" spans="1:3" s="170" customFormat="1" ht="19.5" customHeight="1">
      <c r="A801" s="191">
        <v>2130110</v>
      </c>
      <c r="B801" s="206" t="s">
        <v>843</v>
      </c>
      <c r="C801" s="193"/>
    </row>
    <row r="802" spans="1:3" s="170" customFormat="1" ht="19.5" customHeight="1">
      <c r="A802" s="191">
        <v>2130111</v>
      </c>
      <c r="B802" s="206" t="s">
        <v>844</v>
      </c>
      <c r="C802" s="193"/>
    </row>
    <row r="803" spans="1:3" s="170" customFormat="1" ht="19.5" customHeight="1">
      <c r="A803" s="191">
        <v>2130112</v>
      </c>
      <c r="B803" s="206" t="s">
        <v>845</v>
      </c>
      <c r="C803" s="193"/>
    </row>
    <row r="804" spans="1:3" s="170" customFormat="1" ht="19.5" customHeight="1">
      <c r="A804" s="191">
        <v>2130114</v>
      </c>
      <c r="B804" s="206" t="s">
        <v>846</v>
      </c>
      <c r="C804" s="193"/>
    </row>
    <row r="805" spans="1:3" s="170" customFormat="1" ht="19.5" customHeight="1">
      <c r="A805" s="191">
        <v>2130119</v>
      </c>
      <c r="B805" s="206" t="s">
        <v>847</v>
      </c>
      <c r="C805" s="193"/>
    </row>
    <row r="806" spans="1:3" s="170" customFormat="1" ht="19.5" customHeight="1">
      <c r="A806" s="191">
        <v>2130120</v>
      </c>
      <c r="B806" s="206" t="s">
        <v>848</v>
      </c>
      <c r="C806" s="193">
        <v>500</v>
      </c>
    </row>
    <row r="807" spans="1:3" s="170" customFormat="1" ht="19.5" customHeight="1">
      <c r="A807" s="191">
        <v>2130121</v>
      </c>
      <c r="B807" s="206" t="s">
        <v>849</v>
      </c>
      <c r="C807" s="193">
        <v>120</v>
      </c>
    </row>
    <row r="808" spans="1:3" s="170" customFormat="1" ht="19.5" customHeight="1">
      <c r="A808" s="191">
        <v>2130122</v>
      </c>
      <c r="B808" s="206" t="s">
        <v>850</v>
      </c>
      <c r="C808" s="193">
        <v>12817</v>
      </c>
    </row>
    <row r="809" spans="1:3" s="170" customFormat="1" ht="19.5" customHeight="1">
      <c r="A809" s="191">
        <v>2130124</v>
      </c>
      <c r="B809" s="206" t="s">
        <v>851</v>
      </c>
      <c r="C809" s="193">
        <v>1402</v>
      </c>
    </row>
    <row r="810" spans="1:3" s="170" customFormat="1" ht="19.5" customHeight="1">
      <c r="A810" s="191">
        <v>2130125</v>
      </c>
      <c r="B810" s="206" t="s">
        <v>852</v>
      </c>
      <c r="C810" s="193">
        <v>230</v>
      </c>
    </row>
    <row r="811" spans="1:3" s="170" customFormat="1" ht="19.5" customHeight="1">
      <c r="A811" s="191">
        <v>2130126</v>
      </c>
      <c r="B811" s="206" t="s">
        <v>853</v>
      </c>
      <c r="C811" s="193">
        <v>15048</v>
      </c>
    </row>
    <row r="812" spans="1:3" s="170" customFormat="1" ht="19.5" customHeight="1">
      <c r="A812" s="191">
        <v>2130135</v>
      </c>
      <c r="B812" s="206" t="s">
        <v>854</v>
      </c>
      <c r="C812" s="193">
        <v>302</v>
      </c>
    </row>
    <row r="813" spans="1:3" s="170" customFormat="1" ht="19.5" customHeight="1">
      <c r="A813" s="191">
        <v>2130142</v>
      </c>
      <c r="B813" s="206" t="s">
        <v>855</v>
      </c>
      <c r="C813" s="193">
        <v>12370</v>
      </c>
    </row>
    <row r="814" spans="1:3" s="170" customFormat="1" ht="19.5" customHeight="1">
      <c r="A814" s="191">
        <v>2130148</v>
      </c>
      <c r="B814" s="206" t="s">
        <v>856</v>
      </c>
      <c r="C814" s="193"/>
    </row>
    <row r="815" spans="1:3" s="170" customFormat="1" ht="19.5" customHeight="1">
      <c r="A815" s="191">
        <v>2130152</v>
      </c>
      <c r="B815" s="206" t="s">
        <v>857</v>
      </c>
      <c r="C815" s="193">
        <v>39</v>
      </c>
    </row>
    <row r="816" spans="1:3" s="170" customFormat="1" ht="19.5" customHeight="1">
      <c r="A816" s="191">
        <v>2130153</v>
      </c>
      <c r="B816" s="206" t="s">
        <v>858</v>
      </c>
      <c r="C816" s="193"/>
    </row>
    <row r="817" spans="1:3" s="170" customFormat="1" ht="19.5" customHeight="1">
      <c r="A817" s="191">
        <v>2130199</v>
      </c>
      <c r="B817" s="206" t="s">
        <v>859</v>
      </c>
      <c r="C817" s="193">
        <v>14761</v>
      </c>
    </row>
    <row r="818" spans="1:247" s="173" customFormat="1" ht="19.5" customHeight="1">
      <c r="A818" s="187">
        <v>21302</v>
      </c>
      <c r="B818" s="205" t="s">
        <v>860</v>
      </c>
      <c r="C818" s="189">
        <f>SUM(C819:C839)</f>
        <v>6126</v>
      </c>
      <c r="II818" s="200"/>
      <c r="IJ818" s="200"/>
      <c r="IK818" s="200"/>
      <c r="IL818" s="200"/>
      <c r="IM818" s="200"/>
    </row>
    <row r="819" spans="1:3" s="170" customFormat="1" ht="19.5" customHeight="1">
      <c r="A819" s="191">
        <v>2130201</v>
      </c>
      <c r="B819" s="206" t="s">
        <v>255</v>
      </c>
      <c r="C819" s="193"/>
    </row>
    <row r="820" spans="1:3" s="170" customFormat="1" ht="19.5" customHeight="1">
      <c r="A820" s="191">
        <v>2130202</v>
      </c>
      <c r="B820" s="206" t="s">
        <v>256</v>
      </c>
      <c r="C820" s="193"/>
    </row>
    <row r="821" spans="1:3" s="170" customFormat="1" ht="19.5" customHeight="1">
      <c r="A821" s="191">
        <v>2130203</v>
      </c>
      <c r="B821" s="206" t="s">
        <v>257</v>
      </c>
      <c r="C821" s="193"/>
    </row>
    <row r="822" spans="1:3" s="170" customFormat="1" ht="19.5" customHeight="1">
      <c r="A822" s="191">
        <v>2130204</v>
      </c>
      <c r="B822" s="206" t="s">
        <v>861</v>
      </c>
      <c r="C822" s="193"/>
    </row>
    <row r="823" spans="1:3" s="170" customFormat="1" ht="19.5" customHeight="1">
      <c r="A823" s="191">
        <v>2130205</v>
      </c>
      <c r="B823" s="206" t="s">
        <v>862</v>
      </c>
      <c r="C823" s="193">
        <v>3088</v>
      </c>
    </row>
    <row r="824" spans="1:3" s="170" customFormat="1" ht="19.5" customHeight="1">
      <c r="A824" s="191">
        <v>2130206</v>
      </c>
      <c r="B824" s="206" t="s">
        <v>863</v>
      </c>
      <c r="C824" s="193"/>
    </row>
    <row r="825" spans="1:3" s="170" customFormat="1" ht="19.5" customHeight="1">
      <c r="A825" s="191">
        <v>2130207</v>
      </c>
      <c r="B825" s="206" t="s">
        <v>864</v>
      </c>
      <c r="C825" s="193">
        <v>187</v>
      </c>
    </row>
    <row r="826" spans="1:3" s="170" customFormat="1" ht="19.5" customHeight="1">
      <c r="A826" s="191">
        <v>2130209</v>
      </c>
      <c r="B826" s="206" t="s">
        <v>865</v>
      </c>
      <c r="C826" s="193"/>
    </row>
    <row r="827" spans="1:3" s="170" customFormat="1" ht="19.5" customHeight="1">
      <c r="A827" s="191">
        <v>2130211</v>
      </c>
      <c r="B827" s="206" t="s">
        <v>866</v>
      </c>
      <c r="C827" s="193">
        <v>122</v>
      </c>
    </row>
    <row r="828" spans="1:3" s="170" customFormat="1" ht="19.5" customHeight="1">
      <c r="A828" s="191">
        <v>2130212</v>
      </c>
      <c r="B828" s="206" t="s">
        <v>867</v>
      </c>
      <c r="C828" s="193">
        <v>234</v>
      </c>
    </row>
    <row r="829" spans="1:3" s="170" customFormat="1" ht="19.5" customHeight="1">
      <c r="A829" s="191">
        <v>2130213</v>
      </c>
      <c r="B829" s="206" t="s">
        <v>868</v>
      </c>
      <c r="C829" s="193"/>
    </row>
    <row r="830" spans="1:3" s="170" customFormat="1" ht="19.5" customHeight="1">
      <c r="A830" s="191">
        <v>2130217</v>
      </c>
      <c r="B830" s="206" t="s">
        <v>869</v>
      </c>
      <c r="C830" s="193"/>
    </row>
    <row r="831" spans="1:3" s="170" customFormat="1" ht="19.5" customHeight="1">
      <c r="A831" s="191">
        <v>2130220</v>
      </c>
      <c r="B831" s="206" t="s">
        <v>870</v>
      </c>
      <c r="C831" s="193"/>
    </row>
    <row r="832" spans="1:3" s="170" customFormat="1" ht="19.5" customHeight="1">
      <c r="A832" s="191">
        <v>2130221</v>
      </c>
      <c r="B832" s="206" t="s">
        <v>871</v>
      </c>
      <c r="C832" s="193"/>
    </row>
    <row r="833" spans="1:3" s="170" customFormat="1" ht="19.5" customHeight="1">
      <c r="A833" s="191">
        <v>2130223</v>
      </c>
      <c r="B833" s="206" t="s">
        <v>872</v>
      </c>
      <c r="C833" s="193"/>
    </row>
    <row r="834" spans="1:3" s="170" customFormat="1" ht="19.5" customHeight="1">
      <c r="A834" s="191">
        <v>2130226</v>
      </c>
      <c r="B834" s="206" t="s">
        <v>873</v>
      </c>
      <c r="C834" s="193"/>
    </row>
    <row r="835" spans="1:3" s="170" customFormat="1" ht="19.5" customHeight="1">
      <c r="A835" s="191">
        <v>2130227</v>
      </c>
      <c r="B835" s="206" t="s">
        <v>874</v>
      </c>
      <c r="C835" s="193"/>
    </row>
    <row r="836" spans="1:3" s="170" customFormat="1" ht="19.5" customHeight="1">
      <c r="A836" s="191">
        <v>2130234</v>
      </c>
      <c r="B836" s="206" t="s">
        <v>875</v>
      </c>
      <c r="C836" s="193">
        <v>1890</v>
      </c>
    </row>
    <row r="837" spans="1:3" s="170" customFormat="1" ht="19.5" customHeight="1">
      <c r="A837" s="191">
        <v>2130236</v>
      </c>
      <c r="B837" s="206" t="s">
        <v>876</v>
      </c>
      <c r="C837" s="193"/>
    </row>
    <row r="838" spans="1:3" s="170" customFormat="1" ht="19.5" customHeight="1">
      <c r="A838" s="191">
        <v>2130237</v>
      </c>
      <c r="B838" s="206" t="s">
        <v>845</v>
      </c>
      <c r="C838" s="193"/>
    </row>
    <row r="839" spans="1:3" s="170" customFormat="1" ht="19.5" customHeight="1">
      <c r="A839" s="191">
        <v>2130299</v>
      </c>
      <c r="B839" s="206" t="s">
        <v>877</v>
      </c>
      <c r="C839" s="193">
        <v>605</v>
      </c>
    </row>
    <row r="840" spans="1:247" s="173" customFormat="1" ht="19.5" customHeight="1">
      <c r="A840" s="187">
        <v>21303</v>
      </c>
      <c r="B840" s="205" t="s">
        <v>878</v>
      </c>
      <c r="C840" s="189">
        <f>SUM(C841:C867)</f>
        <v>36549</v>
      </c>
      <c r="II840" s="200"/>
      <c r="IJ840" s="200"/>
      <c r="IK840" s="200"/>
      <c r="IL840" s="200"/>
      <c r="IM840" s="200"/>
    </row>
    <row r="841" spans="1:3" s="170" customFormat="1" ht="19.5" customHeight="1">
      <c r="A841" s="191">
        <v>2130301</v>
      </c>
      <c r="B841" s="206" t="s">
        <v>255</v>
      </c>
      <c r="C841" s="193"/>
    </row>
    <row r="842" spans="1:3" s="170" customFormat="1" ht="19.5" customHeight="1">
      <c r="A842" s="191">
        <v>2130302</v>
      </c>
      <c r="B842" s="206" t="s">
        <v>256</v>
      </c>
      <c r="C842" s="193"/>
    </row>
    <row r="843" spans="1:3" s="170" customFormat="1" ht="19.5" customHeight="1">
      <c r="A843" s="191">
        <v>2130303</v>
      </c>
      <c r="B843" s="206" t="s">
        <v>257</v>
      </c>
      <c r="C843" s="193"/>
    </row>
    <row r="844" spans="1:3" s="170" customFormat="1" ht="19.5" customHeight="1">
      <c r="A844" s="191">
        <v>2130304</v>
      </c>
      <c r="B844" s="206" t="s">
        <v>879</v>
      </c>
      <c r="C844" s="193">
        <v>6244</v>
      </c>
    </row>
    <row r="845" spans="1:3" s="170" customFormat="1" ht="19.5" customHeight="1">
      <c r="A845" s="191">
        <v>2130305</v>
      </c>
      <c r="B845" s="206" t="s">
        <v>880</v>
      </c>
      <c r="C845" s="193">
        <v>19449</v>
      </c>
    </row>
    <row r="846" spans="1:3" s="170" customFormat="1" ht="19.5" customHeight="1">
      <c r="A846" s="191">
        <v>2130306</v>
      </c>
      <c r="B846" s="206" t="s">
        <v>881</v>
      </c>
      <c r="C846" s="193">
        <v>2064</v>
      </c>
    </row>
    <row r="847" spans="1:3" s="170" customFormat="1" ht="19.5" customHeight="1">
      <c r="A847" s="191">
        <v>2130307</v>
      </c>
      <c r="B847" s="206" t="s">
        <v>882</v>
      </c>
      <c r="C847" s="193"/>
    </row>
    <row r="848" spans="1:3" s="170" customFormat="1" ht="19.5" customHeight="1">
      <c r="A848" s="191">
        <v>2130308</v>
      </c>
      <c r="B848" s="206" t="s">
        <v>883</v>
      </c>
      <c r="C848" s="193">
        <v>82</v>
      </c>
    </row>
    <row r="849" spans="1:3" s="170" customFormat="1" ht="19.5" customHeight="1">
      <c r="A849" s="191">
        <v>2130309</v>
      </c>
      <c r="B849" s="206" t="s">
        <v>884</v>
      </c>
      <c r="C849" s="193"/>
    </row>
    <row r="850" spans="1:3" s="170" customFormat="1" ht="19.5" customHeight="1">
      <c r="A850" s="191">
        <v>2130310</v>
      </c>
      <c r="B850" s="206" t="s">
        <v>885</v>
      </c>
      <c r="C850" s="193">
        <v>10</v>
      </c>
    </row>
    <row r="851" spans="1:3" s="170" customFormat="1" ht="19.5" customHeight="1">
      <c r="A851" s="191">
        <v>2130311</v>
      </c>
      <c r="B851" s="206" t="s">
        <v>886</v>
      </c>
      <c r="C851" s="193">
        <v>80</v>
      </c>
    </row>
    <row r="852" spans="1:3" s="170" customFormat="1" ht="19.5" customHeight="1">
      <c r="A852" s="191">
        <v>2130312</v>
      </c>
      <c r="B852" s="206" t="s">
        <v>887</v>
      </c>
      <c r="C852" s="193">
        <v>110</v>
      </c>
    </row>
    <row r="853" spans="1:3" s="170" customFormat="1" ht="19.5" customHeight="1">
      <c r="A853" s="191">
        <v>2130313</v>
      </c>
      <c r="B853" s="206" t="s">
        <v>888</v>
      </c>
      <c r="C853" s="193"/>
    </row>
    <row r="854" spans="1:3" s="170" customFormat="1" ht="19.5" customHeight="1">
      <c r="A854" s="191">
        <v>2130314</v>
      </c>
      <c r="B854" s="206" t="s">
        <v>889</v>
      </c>
      <c r="C854" s="193">
        <v>219</v>
      </c>
    </row>
    <row r="855" spans="1:3" s="170" customFormat="1" ht="19.5" customHeight="1">
      <c r="A855" s="191">
        <v>2130315</v>
      </c>
      <c r="B855" s="206" t="s">
        <v>890</v>
      </c>
      <c r="C855" s="193"/>
    </row>
    <row r="856" spans="1:3" s="170" customFormat="1" ht="19.5" customHeight="1">
      <c r="A856" s="191">
        <v>2130316</v>
      </c>
      <c r="B856" s="206" t="s">
        <v>891</v>
      </c>
      <c r="C856" s="193">
        <v>5493</v>
      </c>
    </row>
    <row r="857" spans="1:3" s="170" customFormat="1" ht="19.5" customHeight="1">
      <c r="A857" s="191">
        <v>2130317</v>
      </c>
      <c r="B857" s="206" t="s">
        <v>892</v>
      </c>
      <c r="C857" s="193"/>
    </row>
    <row r="858" spans="1:3" s="170" customFormat="1" ht="19.5" customHeight="1">
      <c r="A858" s="191">
        <v>2130318</v>
      </c>
      <c r="B858" s="206" t="s">
        <v>893</v>
      </c>
      <c r="C858" s="193"/>
    </row>
    <row r="859" spans="1:3" s="170" customFormat="1" ht="19.5" customHeight="1">
      <c r="A859" s="191">
        <v>2130319</v>
      </c>
      <c r="B859" s="206" t="s">
        <v>894</v>
      </c>
      <c r="C859" s="193"/>
    </row>
    <row r="860" spans="1:3" s="170" customFormat="1" ht="19.5" customHeight="1">
      <c r="A860" s="191">
        <v>2130321</v>
      </c>
      <c r="B860" s="206" t="s">
        <v>895</v>
      </c>
      <c r="C860" s="193"/>
    </row>
    <row r="861" spans="1:3" s="170" customFormat="1" ht="19.5" customHeight="1">
      <c r="A861" s="191">
        <v>2130322</v>
      </c>
      <c r="B861" s="206" t="s">
        <v>896</v>
      </c>
      <c r="C861" s="193"/>
    </row>
    <row r="862" spans="1:3" s="170" customFormat="1" ht="19.5" customHeight="1">
      <c r="A862" s="191">
        <v>2130333</v>
      </c>
      <c r="B862" s="206" t="s">
        <v>872</v>
      </c>
      <c r="C862" s="193">
        <v>422</v>
      </c>
    </row>
    <row r="863" spans="1:3" s="170" customFormat="1" ht="19.5" customHeight="1">
      <c r="A863" s="191">
        <v>2130334</v>
      </c>
      <c r="B863" s="206" t="s">
        <v>897</v>
      </c>
      <c r="C863" s="193">
        <v>563</v>
      </c>
    </row>
    <row r="864" spans="1:3" s="170" customFormat="1" ht="19.5" customHeight="1">
      <c r="A864" s="191">
        <v>2130335</v>
      </c>
      <c r="B864" s="206" t="s">
        <v>898</v>
      </c>
      <c r="C864" s="193"/>
    </row>
    <row r="865" spans="1:3" s="170" customFormat="1" ht="19.5" customHeight="1">
      <c r="A865" s="191">
        <v>2130336</v>
      </c>
      <c r="B865" s="206" t="s">
        <v>899</v>
      </c>
      <c r="C865" s="193"/>
    </row>
    <row r="866" spans="1:3" s="170" customFormat="1" ht="19.5" customHeight="1">
      <c r="A866" s="191">
        <v>2130337</v>
      </c>
      <c r="B866" s="206" t="s">
        <v>900</v>
      </c>
      <c r="C866" s="193"/>
    </row>
    <row r="867" spans="1:3" s="170" customFormat="1" ht="19.5" customHeight="1">
      <c r="A867" s="191">
        <v>2130399</v>
      </c>
      <c r="B867" s="206" t="s">
        <v>901</v>
      </c>
      <c r="C867" s="193">
        <v>1813</v>
      </c>
    </row>
    <row r="868" spans="1:247" s="173" customFormat="1" ht="19.5" customHeight="1">
      <c r="A868" s="187">
        <v>21305</v>
      </c>
      <c r="B868" s="205" t="s">
        <v>902</v>
      </c>
      <c r="C868" s="189">
        <f>SUM(C869:C878)</f>
        <v>8136</v>
      </c>
      <c r="II868" s="200"/>
      <c r="IJ868" s="200"/>
      <c r="IK868" s="200"/>
      <c r="IL868" s="200"/>
      <c r="IM868" s="200"/>
    </row>
    <row r="869" spans="1:3" s="170" customFormat="1" ht="19.5" customHeight="1">
      <c r="A869" s="191">
        <v>2130501</v>
      </c>
      <c r="B869" s="206" t="s">
        <v>255</v>
      </c>
      <c r="C869" s="193"/>
    </row>
    <row r="870" spans="1:3" s="170" customFormat="1" ht="19.5" customHeight="1">
      <c r="A870" s="191">
        <v>2130502</v>
      </c>
      <c r="B870" s="206" t="s">
        <v>256</v>
      </c>
      <c r="C870" s="193"/>
    </row>
    <row r="871" spans="1:3" s="170" customFormat="1" ht="19.5" customHeight="1">
      <c r="A871" s="191">
        <v>2130503</v>
      </c>
      <c r="B871" s="206" t="s">
        <v>257</v>
      </c>
      <c r="C871" s="193"/>
    </row>
    <row r="872" spans="1:3" s="170" customFormat="1" ht="19.5" customHeight="1">
      <c r="A872" s="191">
        <v>2130504</v>
      </c>
      <c r="B872" s="206" t="s">
        <v>903</v>
      </c>
      <c r="C872" s="193">
        <v>200</v>
      </c>
    </row>
    <row r="873" spans="1:3" s="170" customFormat="1" ht="19.5" customHeight="1">
      <c r="A873" s="191">
        <v>2130505</v>
      </c>
      <c r="B873" s="206" t="s">
        <v>904</v>
      </c>
      <c r="C873" s="193"/>
    </row>
    <row r="874" spans="1:3" s="170" customFormat="1" ht="19.5" customHeight="1">
      <c r="A874" s="191">
        <v>2130506</v>
      </c>
      <c r="B874" s="206" t="s">
        <v>905</v>
      </c>
      <c r="C874" s="193"/>
    </row>
    <row r="875" spans="1:3" s="170" customFormat="1" ht="19.5" customHeight="1">
      <c r="A875" s="191">
        <v>2130507</v>
      </c>
      <c r="B875" s="206" t="s">
        <v>906</v>
      </c>
      <c r="C875" s="193">
        <v>16</v>
      </c>
    </row>
    <row r="876" spans="1:3" s="170" customFormat="1" ht="19.5" customHeight="1">
      <c r="A876" s="191">
        <v>2130508</v>
      </c>
      <c r="B876" s="206" t="s">
        <v>907</v>
      </c>
      <c r="C876" s="193"/>
    </row>
    <row r="877" spans="1:3" s="170" customFormat="1" ht="19.5" customHeight="1">
      <c r="A877" s="191">
        <v>2130550</v>
      </c>
      <c r="B877" s="206" t="s">
        <v>264</v>
      </c>
      <c r="C877" s="193"/>
    </row>
    <row r="878" spans="1:3" s="170" customFormat="1" ht="19.5" customHeight="1">
      <c r="A878" s="191">
        <v>2130599</v>
      </c>
      <c r="B878" s="206" t="s">
        <v>908</v>
      </c>
      <c r="C878" s="193">
        <v>7920</v>
      </c>
    </row>
    <row r="879" spans="1:247" s="173" customFormat="1" ht="19.5" customHeight="1">
      <c r="A879" s="187">
        <v>21307</v>
      </c>
      <c r="B879" s="205" t="s">
        <v>909</v>
      </c>
      <c r="C879" s="189">
        <f>SUM(C880:C885)</f>
        <v>19115</v>
      </c>
      <c r="II879" s="200"/>
      <c r="IJ879" s="200"/>
      <c r="IK879" s="200"/>
      <c r="IL879" s="200"/>
      <c r="IM879" s="200"/>
    </row>
    <row r="880" spans="1:3" s="170" customFormat="1" ht="19.5" customHeight="1">
      <c r="A880" s="191">
        <v>2130701</v>
      </c>
      <c r="B880" s="206" t="s">
        <v>910</v>
      </c>
      <c r="C880" s="193">
        <v>1000</v>
      </c>
    </row>
    <row r="881" spans="1:3" s="170" customFormat="1" ht="19.5" customHeight="1">
      <c r="A881" s="191">
        <v>2130704</v>
      </c>
      <c r="B881" s="206" t="s">
        <v>911</v>
      </c>
      <c r="C881" s="193"/>
    </row>
    <row r="882" spans="1:3" s="170" customFormat="1" ht="19.5" customHeight="1">
      <c r="A882" s="191">
        <v>2130705</v>
      </c>
      <c r="B882" s="206" t="s">
        <v>912</v>
      </c>
      <c r="C882" s="193">
        <v>17465</v>
      </c>
    </row>
    <row r="883" spans="1:3" s="170" customFormat="1" ht="19.5" customHeight="1">
      <c r="A883" s="191">
        <v>2130706</v>
      </c>
      <c r="B883" s="206" t="s">
        <v>913</v>
      </c>
      <c r="C883" s="193"/>
    </row>
    <row r="884" spans="1:3" s="170" customFormat="1" ht="19.5" customHeight="1">
      <c r="A884" s="191">
        <v>2130707</v>
      </c>
      <c r="B884" s="206" t="s">
        <v>914</v>
      </c>
      <c r="C884" s="193"/>
    </row>
    <row r="885" spans="1:3" s="170" customFormat="1" ht="19.5" customHeight="1">
      <c r="A885" s="191">
        <v>2130799</v>
      </c>
      <c r="B885" s="206" t="s">
        <v>915</v>
      </c>
      <c r="C885" s="193">
        <v>650</v>
      </c>
    </row>
    <row r="886" spans="1:247" s="173" customFormat="1" ht="19.5" customHeight="1">
      <c r="A886" s="187">
        <v>21308</v>
      </c>
      <c r="B886" s="205" t="s">
        <v>916</v>
      </c>
      <c r="C886" s="189">
        <f>SUM(C887:C891)</f>
        <v>5645</v>
      </c>
      <c r="II886" s="200"/>
      <c r="IJ886" s="200"/>
      <c r="IK886" s="200"/>
      <c r="IL886" s="200"/>
      <c r="IM886" s="200"/>
    </row>
    <row r="887" spans="1:3" s="170" customFormat="1" ht="19.5" customHeight="1">
      <c r="A887" s="191">
        <v>2130801</v>
      </c>
      <c r="B887" s="206" t="s">
        <v>917</v>
      </c>
      <c r="C887" s="193"/>
    </row>
    <row r="888" spans="1:3" s="170" customFormat="1" ht="19.5" customHeight="1">
      <c r="A888" s="191">
        <v>2130803</v>
      </c>
      <c r="B888" s="206" t="s">
        <v>918</v>
      </c>
      <c r="C888" s="193">
        <v>5600</v>
      </c>
    </row>
    <row r="889" spans="1:3" s="170" customFormat="1" ht="19.5" customHeight="1">
      <c r="A889" s="191">
        <v>2130804</v>
      </c>
      <c r="B889" s="206" t="s">
        <v>919</v>
      </c>
      <c r="C889" s="193">
        <v>45</v>
      </c>
    </row>
    <row r="890" spans="1:3" s="170" customFormat="1" ht="19.5" customHeight="1">
      <c r="A890" s="191">
        <v>2130805</v>
      </c>
      <c r="B890" s="206" t="s">
        <v>920</v>
      </c>
      <c r="C890" s="193"/>
    </row>
    <row r="891" spans="1:3" s="170" customFormat="1" ht="19.5" customHeight="1">
      <c r="A891" s="191">
        <v>2130899</v>
      </c>
      <c r="B891" s="206" t="s">
        <v>921</v>
      </c>
      <c r="C891" s="193"/>
    </row>
    <row r="892" spans="1:247" s="173" customFormat="1" ht="19.5" customHeight="1">
      <c r="A892" s="187">
        <v>21309</v>
      </c>
      <c r="B892" s="205" t="s">
        <v>922</v>
      </c>
      <c r="C892" s="189">
        <f>SUM(C893:C894)</f>
        <v>0</v>
      </c>
      <c r="II892" s="200"/>
      <c r="IJ892" s="200"/>
      <c r="IK892" s="200"/>
      <c r="IL892" s="200"/>
      <c r="IM892" s="200"/>
    </row>
    <row r="893" spans="1:3" s="170" customFormat="1" ht="19.5" customHeight="1">
      <c r="A893" s="191">
        <v>2130901</v>
      </c>
      <c r="B893" s="206" t="s">
        <v>923</v>
      </c>
      <c r="C893" s="193"/>
    </row>
    <row r="894" spans="1:3" s="170" customFormat="1" ht="19.5" customHeight="1">
      <c r="A894" s="191">
        <v>2130999</v>
      </c>
      <c r="B894" s="206" t="s">
        <v>924</v>
      </c>
      <c r="C894" s="193"/>
    </row>
    <row r="895" spans="1:247" s="173" customFormat="1" ht="19.5" customHeight="1">
      <c r="A895" s="187">
        <v>21399</v>
      </c>
      <c r="B895" s="205" t="s">
        <v>925</v>
      </c>
      <c r="C895" s="189">
        <f>SUM(C896:C897)</f>
        <v>51966</v>
      </c>
      <c r="II895" s="200"/>
      <c r="IJ895" s="200"/>
      <c r="IK895" s="200"/>
      <c r="IL895" s="200"/>
      <c r="IM895" s="200"/>
    </row>
    <row r="896" spans="1:3" s="170" customFormat="1" ht="19.5" customHeight="1">
      <c r="A896" s="191">
        <v>2139901</v>
      </c>
      <c r="B896" s="206" t="s">
        <v>926</v>
      </c>
      <c r="C896" s="193"/>
    </row>
    <row r="897" spans="1:3" s="170" customFormat="1" ht="19.5" customHeight="1">
      <c r="A897" s="191">
        <v>2139999</v>
      </c>
      <c r="B897" s="206" t="s">
        <v>927</v>
      </c>
      <c r="C897" s="193">
        <v>51966</v>
      </c>
    </row>
    <row r="898" spans="1:247" s="173" customFormat="1" ht="19.5" customHeight="1">
      <c r="A898" s="187">
        <v>214</v>
      </c>
      <c r="B898" s="205" t="s">
        <v>928</v>
      </c>
      <c r="C898" s="189">
        <f>SUM(C899,C921,C931,C941,C948,C953)</f>
        <v>80000</v>
      </c>
      <c r="II898" s="200"/>
      <c r="IJ898" s="200"/>
      <c r="IK898" s="200"/>
      <c r="IL898" s="200"/>
      <c r="IM898" s="200"/>
    </row>
    <row r="899" spans="1:247" s="173" customFormat="1" ht="19.5" customHeight="1">
      <c r="A899" s="187">
        <v>21401</v>
      </c>
      <c r="B899" s="205" t="s">
        <v>929</v>
      </c>
      <c r="C899" s="189">
        <f>SUM(C900:C920)</f>
        <v>75696</v>
      </c>
      <c r="II899" s="200"/>
      <c r="IJ899" s="200"/>
      <c r="IK899" s="200"/>
      <c r="IL899" s="200"/>
      <c r="IM899" s="200"/>
    </row>
    <row r="900" spans="1:3" s="170" customFormat="1" ht="19.5" customHeight="1">
      <c r="A900" s="191">
        <v>2140101</v>
      </c>
      <c r="B900" s="206" t="s">
        <v>255</v>
      </c>
      <c r="C900" s="193">
        <v>3722</v>
      </c>
    </row>
    <row r="901" spans="1:3" s="170" customFormat="1" ht="19.5" customHeight="1">
      <c r="A901" s="191">
        <v>2140102</v>
      </c>
      <c r="B901" s="206" t="s">
        <v>256</v>
      </c>
      <c r="C901" s="193"/>
    </row>
    <row r="902" spans="1:3" s="170" customFormat="1" ht="19.5" customHeight="1">
      <c r="A902" s="191">
        <v>2140103</v>
      </c>
      <c r="B902" s="206" t="s">
        <v>257</v>
      </c>
      <c r="C902" s="193"/>
    </row>
    <row r="903" spans="1:3" s="170" customFormat="1" ht="19.5" customHeight="1">
      <c r="A903" s="191">
        <v>2140104</v>
      </c>
      <c r="B903" s="206" t="s">
        <v>930</v>
      </c>
      <c r="C903" s="193">
        <v>40440</v>
      </c>
    </row>
    <row r="904" spans="1:3" s="170" customFormat="1" ht="19.5" customHeight="1">
      <c r="A904" s="191">
        <v>2140106</v>
      </c>
      <c r="B904" s="206" t="s">
        <v>931</v>
      </c>
      <c r="C904" s="193">
        <v>11729</v>
      </c>
    </row>
    <row r="905" spans="1:3" s="170" customFormat="1" ht="19.5" customHeight="1">
      <c r="A905" s="191">
        <v>2140109</v>
      </c>
      <c r="B905" s="206" t="s">
        <v>932</v>
      </c>
      <c r="C905" s="193"/>
    </row>
    <row r="906" spans="1:3" s="170" customFormat="1" ht="19.5" customHeight="1">
      <c r="A906" s="191">
        <v>2140110</v>
      </c>
      <c r="B906" s="206" t="s">
        <v>933</v>
      </c>
      <c r="C906" s="193">
        <v>5626</v>
      </c>
    </row>
    <row r="907" spans="1:3" s="170" customFormat="1" ht="19.5" customHeight="1">
      <c r="A907" s="191">
        <v>2140111</v>
      </c>
      <c r="B907" s="206" t="s">
        <v>934</v>
      </c>
      <c r="C907" s="193"/>
    </row>
    <row r="908" spans="1:3" s="170" customFormat="1" ht="19.5" customHeight="1">
      <c r="A908" s="191">
        <v>2140112</v>
      </c>
      <c r="B908" s="206" t="s">
        <v>935</v>
      </c>
      <c r="C908" s="193">
        <v>13556</v>
      </c>
    </row>
    <row r="909" spans="1:3" s="170" customFormat="1" ht="19.5" customHeight="1">
      <c r="A909" s="191">
        <v>2140114</v>
      </c>
      <c r="B909" s="206" t="s">
        <v>936</v>
      </c>
      <c r="C909" s="193"/>
    </row>
    <row r="910" spans="1:3" s="170" customFormat="1" ht="19.5" customHeight="1">
      <c r="A910" s="191">
        <v>2140122</v>
      </c>
      <c r="B910" s="206" t="s">
        <v>937</v>
      </c>
      <c r="C910" s="193"/>
    </row>
    <row r="911" spans="1:3" s="170" customFormat="1" ht="19.5" customHeight="1">
      <c r="A911" s="191">
        <v>2140123</v>
      </c>
      <c r="B911" s="206" t="s">
        <v>938</v>
      </c>
      <c r="C911" s="193"/>
    </row>
    <row r="912" spans="1:3" s="170" customFormat="1" ht="19.5" customHeight="1">
      <c r="A912" s="191">
        <v>2140127</v>
      </c>
      <c r="B912" s="206" t="s">
        <v>939</v>
      </c>
      <c r="C912" s="193"/>
    </row>
    <row r="913" spans="1:3" s="170" customFormat="1" ht="19.5" customHeight="1">
      <c r="A913" s="191">
        <v>2140128</v>
      </c>
      <c r="B913" s="206" t="s">
        <v>940</v>
      </c>
      <c r="C913" s="193"/>
    </row>
    <row r="914" spans="1:3" s="170" customFormat="1" ht="19.5" customHeight="1">
      <c r="A914" s="191">
        <v>2140129</v>
      </c>
      <c r="B914" s="206" t="s">
        <v>941</v>
      </c>
      <c r="C914" s="193"/>
    </row>
    <row r="915" spans="1:3" s="170" customFormat="1" ht="19.5" customHeight="1">
      <c r="A915" s="191">
        <v>2140130</v>
      </c>
      <c r="B915" s="206" t="s">
        <v>942</v>
      </c>
      <c r="C915" s="193"/>
    </row>
    <row r="916" spans="1:3" s="170" customFormat="1" ht="19.5" customHeight="1">
      <c r="A916" s="191">
        <v>2140131</v>
      </c>
      <c r="B916" s="206" t="s">
        <v>943</v>
      </c>
      <c r="C916" s="193"/>
    </row>
    <row r="917" spans="1:3" s="170" customFormat="1" ht="19.5" customHeight="1">
      <c r="A917" s="191">
        <v>2140133</v>
      </c>
      <c r="B917" s="206" t="s">
        <v>944</v>
      </c>
      <c r="C917" s="193"/>
    </row>
    <row r="918" spans="1:3" s="170" customFormat="1" ht="19.5" customHeight="1">
      <c r="A918" s="191">
        <v>2140136</v>
      </c>
      <c r="B918" s="206" t="s">
        <v>945</v>
      </c>
      <c r="C918" s="193"/>
    </row>
    <row r="919" spans="1:3" s="170" customFormat="1" ht="19.5" customHeight="1">
      <c r="A919" s="191">
        <v>2140138</v>
      </c>
      <c r="B919" s="206" t="s">
        <v>946</v>
      </c>
      <c r="C919" s="193"/>
    </row>
    <row r="920" spans="1:3" s="170" customFormat="1" ht="19.5" customHeight="1">
      <c r="A920" s="191">
        <v>2140199</v>
      </c>
      <c r="B920" s="206" t="s">
        <v>947</v>
      </c>
      <c r="C920" s="193">
        <v>623</v>
      </c>
    </row>
    <row r="921" spans="1:247" s="173" customFormat="1" ht="19.5" customHeight="1">
      <c r="A921" s="187">
        <v>21402</v>
      </c>
      <c r="B921" s="205" t="s">
        <v>948</v>
      </c>
      <c r="C921" s="189">
        <f>SUM(C922:C930)</f>
        <v>0</v>
      </c>
      <c r="II921" s="200"/>
      <c r="IJ921" s="200"/>
      <c r="IK921" s="200"/>
      <c r="IL921" s="200"/>
      <c r="IM921" s="200"/>
    </row>
    <row r="922" spans="1:3" s="170" customFormat="1" ht="19.5" customHeight="1">
      <c r="A922" s="191">
        <v>2140201</v>
      </c>
      <c r="B922" s="206" t="s">
        <v>255</v>
      </c>
      <c r="C922" s="193"/>
    </row>
    <row r="923" spans="1:3" s="170" customFormat="1" ht="19.5" customHeight="1">
      <c r="A923" s="191">
        <v>2140202</v>
      </c>
      <c r="B923" s="206" t="s">
        <v>256</v>
      </c>
      <c r="C923" s="193"/>
    </row>
    <row r="924" spans="1:3" s="170" customFormat="1" ht="19.5" customHeight="1">
      <c r="A924" s="191">
        <v>2140203</v>
      </c>
      <c r="B924" s="206" t="s">
        <v>257</v>
      </c>
      <c r="C924" s="193"/>
    </row>
    <row r="925" spans="1:3" s="170" customFormat="1" ht="19.5" customHeight="1">
      <c r="A925" s="191">
        <v>2140204</v>
      </c>
      <c r="B925" s="206" t="s">
        <v>949</v>
      </c>
      <c r="C925" s="193"/>
    </row>
    <row r="926" spans="1:3" s="170" customFormat="1" ht="19.5" customHeight="1">
      <c r="A926" s="191">
        <v>2140205</v>
      </c>
      <c r="B926" s="206" t="s">
        <v>950</v>
      </c>
      <c r="C926" s="193"/>
    </row>
    <row r="927" spans="1:3" s="170" customFormat="1" ht="19.5" customHeight="1">
      <c r="A927" s="191">
        <v>2140206</v>
      </c>
      <c r="B927" s="206" t="s">
        <v>951</v>
      </c>
      <c r="C927" s="193"/>
    </row>
    <row r="928" spans="1:3" s="170" customFormat="1" ht="19.5" customHeight="1">
      <c r="A928" s="191">
        <v>2140207</v>
      </c>
      <c r="B928" s="206" t="s">
        <v>952</v>
      </c>
      <c r="C928" s="193"/>
    </row>
    <row r="929" spans="1:3" s="170" customFormat="1" ht="19.5" customHeight="1">
      <c r="A929" s="191">
        <v>2140208</v>
      </c>
      <c r="B929" s="206" t="s">
        <v>953</v>
      </c>
      <c r="C929" s="193"/>
    </row>
    <row r="930" spans="1:3" s="170" customFormat="1" ht="19.5" customHeight="1">
      <c r="A930" s="191">
        <v>2140299</v>
      </c>
      <c r="B930" s="206" t="s">
        <v>954</v>
      </c>
      <c r="C930" s="193"/>
    </row>
    <row r="931" spans="1:247" s="173" customFormat="1" ht="19.5" customHeight="1">
      <c r="A931" s="187">
        <v>21403</v>
      </c>
      <c r="B931" s="205" t="s">
        <v>955</v>
      </c>
      <c r="C931" s="189">
        <f>SUM(C932:C940)</f>
        <v>0</v>
      </c>
      <c r="II931" s="200"/>
      <c r="IJ931" s="200"/>
      <c r="IK931" s="200"/>
      <c r="IL931" s="200"/>
      <c r="IM931" s="200"/>
    </row>
    <row r="932" spans="1:3" s="170" customFormat="1" ht="19.5" customHeight="1">
      <c r="A932" s="191">
        <v>2140301</v>
      </c>
      <c r="B932" s="206" t="s">
        <v>255</v>
      </c>
      <c r="C932" s="193"/>
    </row>
    <row r="933" spans="1:3" s="170" customFormat="1" ht="19.5" customHeight="1">
      <c r="A933" s="191">
        <v>2140302</v>
      </c>
      <c r="B933" s="206" t="s">
        <v>256</v>
      </c>
      <c r="C933" s="193"/>
    </row>
    <row r="934" spans="1:3" s="170" customFormat="1" ht="19.5" customHeight="1">
      <c r="A934" s="191">
        <v>2140303</v>
      </c>
      <c r="B934" s="206" t="s">
        <v>257</v>
      </c>
      <c r="C934" s="193"/>
    </row>
    <row r="935" spans="1:3" s="170" customFormat="1" ht="19.5" customHeight="1">
      <c r="A935" s="191">
        <v>2140304</v>
      </c>
      <c r="B935" s="206" t="s">
        <v>956</v>
      </c>
      <c r="C935" s="193"/>
    </row>
    <row r="936" spans="1:3" s="170" customFormat="1" ht="19.5" customHeight="1">
      <c r="A936" s="191">
        <v>2140305</v>
      </c>
      <c r="B936" s="206" t="s">
        <v>957</v>
      </c>
      <c r="C936" s="193"/>
    </row>
    <row r="937" spans="1:3" s="170" customFormat="1" ht="19.5" customHeight="1">
      <c r="A937" s="191">
        <v>2140306</v>
      </c>
      <c r="B937" s="206" t="s">
        <v>958</v>
      </c>
      <c r="C937" s="193"/>
    </row>
    <row r="938" spans="1:3" s="170" customFormat="1" ht="19.5" customHeight="1">
      <c r="A938" s="191">
        <v>2140307</v>
      </c>
      <c r="B938" s="206" t="s">
        <v>959</v>
      </c>
      <c r="C938" s="193"/>
    </row>
    <row r="939" spans="1:3" s="170" customFormat="1" ht="19.5" customHeight="1">
      <c r="A939" s="191">
        <v>2140308</v>
      </c>
      <c r="B939" s="206" t="s">
        <v>960</v>
      </c>
      <c r="C939" s="193"/>
    </row>
    <row r="940" spans="1:3" s="170" customFormat="1" ht="19.5" customHeight="1">
      <c r="A940" s="191">
        <v>2140399</v>
      </c>
      <c r="B940" s="206" t="s">
        <v>961</v>
      </c>
      <c r="C940" s="193"/>
    </row>
    <row r="941" spans="1:247" s="173" customFormat="1" ht="19.5" customHeight="1">
      <c r="A941" s="187">
        <v>21405</v>
      </c>
      <c r="B941" s="205" t="s">
        <v>962</v>
      </c>
      <c r="C941" s="189">
        <f>SUM(C942:C947)</f>
        <v>0</v>
      </c>
      <c r="II941" s="200"/>
      <c r="IJ941" s="200"/>
      <c r="IK941" s="200"/>
      <c r="IL941" s="200"/>
      <c r="IM941" s="200"/>
    </row>
    <row r="942" spans="1:3" s="170" customFormat="1" ht="19.5" customHeight="1">
      <c r="A942" s="191">
        <v>2140501</v>
      </c>
      <c r="B942" s="206" t="s">
        <v>255</v>
      </c>
      <c r="C942" s="193"/>
    </row>
    <row r="943" spans="1:3" s="170" customFormat="1" ht="19.5" customHeight="1">
      <c r="A943" s="191">
        <v>2140502</v>
      </c>
      <c r="B943" s="206" t="s">
        <v>256</v>
      </c>
      <c r="C943" s="193"/>
    </row>
    <row r="944" spans="1:3" s="170" customFormat="1" ht="19.5" customHeight="1">
      <c r="A944" s="191">
        <v>2140503</v>
      </c>
      <c r="B944" s="206" t="s">
        <v>257</v>
      </c>
      <c r="C944" s="193"/>
    </row>
    <row r="945" spans="1:3" s="170" customFormat="1" ht="19.5" customHeight="1">
      <c r="A945" s="191">
        <v>2140504</v>
      </c>
      <c r="B945" s="206" t="s">
        <v>953</v>
      </c>
      <c r="C945" s="193"/>
    </row>
    <row r="946" spans="1:3" s="170" customFormat="1" ht="19.5" customHeight="1">
      <c r="A946" s="191">
        <v>2140505</v>
      </c>
      <c r="B946" s="206" t="s">
        <v>963</v>
      </c>
      <c r="C946" s="193"/>
    </row>
    <row r="947" spans="1:3" s="170" customFormat="1" ht="19.5" customHeight="1">
      <c r="A947" s="191">
        <v>2140599</v>
      </c>
      <c r="B947" s="206" t="s">
        <v>964</v>
      </c>
      <c r="C947" s="193"/>
    </row>
    <row r="948" spans="1:247" s="173" customFormat="1" ht="19.5" customHeight="1">
      <c r="A948" s="187">
        <v>21406</v>
      </c>
      <c r="B948" s="205" t="s">
        <v>965</v>
      </c>
      <c r="C948" s="189">
        <f>SUM(C949:C952)</f>
        <v>504</v>
      </c>
      <c r="II948" s="200"/>
      <c r="IJ948" s="200"/>
      <c r="IK948" s="200"/>
      <c r="IL948" s="200"/>
      <c r="IM948" s="200"/>
    </row>
    <row r="949" spans="1:3" s="170" customFormat="1" ht="19.5" customHeight="1">
      <c r="A949" s="191">
        <v>2140601</v>
      </c>
      <c r="B949" s="206" t="s">
        <v>966</v>
      </c>
      <c r="C949" s="193">
        <v>504</v>
      </c>
    </row>
    <row r="950" spans="1:3" s="170" customFormat="1" ht="19.5" customHeight="1">
      <c r="A950" s="191">
        <v>2140602</v>
      </c>
      <c r="B950" s="206" t="s">
        <v>967</v>
      </c>
      <c r="C950" s="193"/>
    </row>
    <row r="951" spans="1:3" s="170" customFormat="1" ht="19.5" customHeight="1">
      <c r="A951" s="191">
        <v>2140603</v>
      </c>
      <c r="B951" s="206" t="s">
        <v>968</v>
      </c>
      <c r="C951" s="193"/>
    </row>
    <row r="952" spans="1:3" s="170" customFormat="1" ht="19.5" customHeight="1">
      <c r="A952" s="191">
        <v>2140699</v>
      </c>
      <c r="B952" s="206" t="s">
        <v>969</v>
      </c>
      <c r="C952" s="193"/>
    </row>
    <row r="953" spans="1:247" s="173" customFormat="1" ht="19.5" customHeight="1">
      <c r="A953" s="187">
        <v>21499</v>
      </c>
      <c r="B953" s="205" t="s">
        <v>970</v>
      </c>
      <c r="C953" s="189">
        <f>SUM(C954:C955)</f>
        <v>3800</v>
      </c>
      <c r="II953" s="200"/>
      <c r="IJ953" s="200"/>
      <c r="IK953" s="200"/>
      <c r="IL953" s="200"/>
      <c r="IM953" s="200"/>
    </row>
    <row r="954" spans="1:3" s="170" customFormat="1" ht="19.5" customHeight="1">
      <c r="A954" s="191">
        <v>2149901</v>
      </c>
      <c r="B954" s="206" t="s">
        <v>971</v>
      </c>
      <c r="C954" s="193"/>
    </row>
    <row r="955" spans="1:3" s="170" customFormat="1" ht="19.5" customHeight="1">
      <c r="A955" s="191">
        <v>2149999</v>
      </c>
      <c r="B955" s="206" t="s">
        <v>972</v>
      </c>
      <c r="C955" s="193">
        <v>3800</v>
      </c>
    </row>
    <row r="956" spans="1:247" s="173" customFormat="1" ht="19.5" customHeight="1">
      <c r="A956" s="187">
        <v>215</v>
      </c>
      <c r="B956" s="205" t="s">
        <v>973</v>
      </c>
      <c r="C956" s="189">
        <f>SUM(C957,C967,C983,C988,C999,C1006,C1014)</f>
        <v>95000</v>
      </c>
      <c r="II956" s="200"/>
      <c r="IJ956" s="200"/>
      <c r="IK956" s="200"/>
      <c r="IL956" s="200"/>
      <c r="IM956" s="200"/>
    </row>
    <row r="957" spans="1:247" s="173" customFormat="1" ht="19.5" customHeight="1">
      <c r="A957" s="187">
        <v>21501</v>
      </c>
      <c r="B957" s="205" t="s">
        <v>974</v>
      </c>
      <c r="C957" s="189">
        <f>SUM(C958:C966)</f>
        <v>0</v>
      </c>
      <c r="II957" s="200"/>
      <c r="IJ957" s="200"/>
      <c r="IK957" s="200"/>
      <c r="IL957" s="200"/>
      <c r="IM957" s="200"/>
    </row>
    <row r="958" spans="1:3" s="170" customFormat="1" ht="19.5" customHeight="1">
      <c r="A958" s="191">
        <v>2150101</v>
      </c>
      <c r="B958" s="206" t="s">
        <v>255</v>
      </c>
      <c r="C958" s="193"/>
    </row>
    <row r="959" spans="1:3" s="170" customFormat="1" ht="19.5" customHeight="1">
      <c r="A959" s="191">
        <v>2150102</v>
      </c>
      <c r="B959" s="206" t="s">
        <v>256</v>
      </c>
      <c r="C959" s="193"/>
    </row>
    <row r="960" spans="1:3" s="170" customFormat="1" ht="19.5" customHeight="1">
      <c r="A960" s="191">
        <v>2150103</v>
      </c>
      <c r="B960" s="206" t="s">
        <v>257</v>
      </c>
      <c r="C960" s="193"/>
    </row>
    <row r="961" spans="1:3" s="170" customFormat="1" ht="19.5" customHeight="1">
      <c r="A961" s="191">
        <v>2150104</v>
      </c>
      <c r="B961" s="206" t="s">
        <v>975</v>
      </c>
      <c r="C961" s="193"/>
    </row>
    <row r="962" spans="1:3" s="170" customFormat="1" ht="19.5" customHeight="1">
      <c r="A962" s="191">
        <v>2150105</v>
      </c>
      <c r="B962" s="206" t="s">
        <v>976</v>
      </c>
      <c r="C962" s="193"/>
    </row>
    <row r="963" spans="1:3" s="170" customFormat="1" ht="19.5" customHeight="1">
      <c r="A963" s="191">
        <v>2150106</v>
      </c>
      <c r="B963" s="206" t="s">
        <v>977</v>
      </c>
      <c r="C963" s="193"/>
    </row>
    <row r="964" spans="1:3" s="170" customFormat="1" ht="19.5" customHeight="1">
      <c r="A964" s="191">
        <v>2150107</v>
      </c>
      <c r="B964" s="206" t="s">
        <v>978</v>
      </c>
      <c r="C964" s="193"/>
    </row>
    <row r="965" spans="1:3" s="170" customFormat="1" ht="19.5" customHeight="1">
      <c r="A965" s="191">
        <v>2150108</v>
      </c>
      <c r="B965" s="206" t="s">
        <v>979</v>
      </c>
      <c r="C965" s="193"/>
    </row>
    <row r="966" spans="1:3" s="170" customFormat="1" ht="19.5" customHeight="1">
      <c r="A966" s="191">
        <v>2150199</v>
      </c>
      <c r="B966" s="206" t="s">
        <v>980</v>
      </c>
      <c r="C966" s="193"/>
    </row>
    <row r="967" spans="1:247" s="173" customFormat="1" ht="19.5" customHeight="1">
      <c r="A967" s="187">
        <v>21502</v>
      </c>
      <c r="B967" s="205" t="s">
        <v>981</v>
      </c>
      <c r="C967" s="189">
        <f>SUM(C968:C982)</f>
        <v>5207</v>
      </c>
      <c r="II967" s="200"/>
      <c r="IJ967" s="200"/>
      <c r="IK967" s="200"/>
      <c r="IL967" s="200"/>
      <c r="IM967" s="200"/>
    </row>
    <row r="968" spans="1:3" s="170" customFormat="1" ht="19.5" customHeight="1">
      <c r="A968" s="191">
        <v>2150201</v>
      </c>
      <c r="B968" s="206" t="s">
        <v>255</v>
      </c>
      <c r="C968" s="193"/>
    </row>
    <row r="969" spans="1:3" s="170" customFormat="1" ht="19.5" customHeight="1">
      <c r="A969" s="191">
        <v>2150202</v>
      </c>
      <c r="B969" s="206" t="s">
        <v>256</v>
      </c>
      <c r="C969" s="193"/>
    </row>
    <row r="970" spans="1:3" s="170" customFormat="1" ht="19.5" customHeight="1">
      <c r="A970" s="191">
        <v>2150203</v>
      </c>
      <c r="B970" s="206" t="s">
        <v>257</v>
      </c>
      <c r="C970" s="193"/>
    </row>
    <row r="971" spans="1:3" s="170" customFormat="1" ht="19.5" customHeight="1">
      <c r="A971" s="191">
        <v>2150204</v>
      </c>
      <c r="B971" s="206" t="s">
        <v>982</v>
      </c>
      <c r="C971" s="193"/>
    </row>
    <row r="972" spans="1:3" s="170" customFormat="1" ht="19.5" customHeight="1">
      <c r="A972" s="191">
        <v>2150202</v>
      </c>
      <c r="B972" s="206" t="s">
        <v>983</v>
      </c>
      <c r="C972" s="193"/>
    </row>
    <row r="973" spans="1:3" s="170" customFormat="1" ht="19.5" customHeight="1">
      <c r="A973" s="191">
        <v>2150206</v>
      </c>
      <c r="B973" s="206" t="s">
        <v>984</v>
      </c>
      <c r="C973" s="193"/>
    </row>
    <row r="974" spans="1:3" s="170" customFormat="1" ht="19.5" customHeight="1">
      <c r="A974" s="191">
        <v>2150207</v>
      </c>
      <c r="B974" s="206" t="s">
        <v>985</v>
      </c>
      <c r="C974" s="193"/>
    </row>
    <row r="975" spans="1:3" s="170" customFormat="1" ht="19.5" customHeight="1">
      <c r="A975" s="191">
        <v>2150208</v>
      </c>
      <c r="B975" s="206" t="s">
        <v>986</v>
      </c>
      <c r="C975" s="193"/>
    </row>
    <row r="976" spans="1:3" s="170" customFormat="1" ht="19.5" customHeight="1">
      <c r="A976" s="191">
        <v>2150209</v>
      </c>
      <c r="B976" s="206" t="s">
        <v>987</v>
      </c>
      <c r="C976" s="193"/>
    </row>
    <row r="977" spans="1:3" s="170" customFormat="1" ht="19.5" customHeight="1">
      <c r="A977" s="191">
        <v>2150210</v>
      </c>
      <c r="B977" s="206" t="s">
        <v>988</v>
      </c>
      <c r="C977" s="193"/>
    </row>
    <row r="978" spans="1:3" s="170" customFormat="1" ht="19.5" customHeight="1">
      <c r="A978" s="191">
        <v>2150212</v>
      </c>
      <c r="B978" s="206" t="s">
        <v>989</v>
      </c>
      <c r="C978" s="193"/>
    </row>
    <row r="979" spans="1:3" s="170" customFormat="1" ht="19.5" customHeight="1">
      <c r="A979" s="191">
        <v>2150213</v>
      </c>
      <c r="B979" s="206" t="s">
        <v>990</v>
      </c>
      <c r="C979" s="193"/>
    </row>
    <row r="980" spans="1:3" s="170" customFormat="1" ht="19.5" customHeight="1">
      <c r="A980" s="191">
        <v>2150214</v>
      </c>
      <c r="B980" s="206" t="s">
        <v>991</v>
      </c>
      <c r="C980" s="193"/>
    </row>
    <row r="981" spans="1:3" s="170" customFormat="1" ht="19.5" customHeight="1">
      <c r="A981" s="191">
        <v>2150215</v>
      </c>
      <c r="B981" s="206" t="s">
        <v>992</v>
      </c>
      <c r="C981" s="193"/>
    </row>
    <row r="982" spans="1:3" s="170" customFormat="1" ht="19.5" customHeight="1">
      <c r="A982" s="191">
        <v>2150299</v>
      </c>
      <c r="B982" s="206" t="s">
        <v>993</v>
      </c>
      <c r="C982" s="193">
        <v>5207</v>
      </c>
    </row>
    <row r="983" spans="1:247" s="173" customFormat="1" ht="19.5" customHeight="1">
      <c r="A983" s="187">
        <v>21503</v>
      </c>
      <c r="B983" s="205" t="s">
        <v>994</v>
      </c>
      <c r="C983" s="189">
        <f>SUM(C984:C987)</f>
        <v>13867</v>
      </c>
      <c r="II983" s="200"/>
      <c r="IJ983" s="200"/>
      <c r="IK983" s="200"/>
      <c r="IL983" s="200"/>
      <c r="IM983" s="200"/>
    </row>
    <row r="984" spans="1:3" s="170" customFormat="1" ht="19.5" customHeight="1">
      <c r="A984" s="191">
        <v>2150301</v>
      </c>
      <c r="B984" s="206" t="s">
        <v>255</v>
      </c>
      <c r="C984" s="193">
        <v>883</v>
      </c>
    </row>
    <row r="985" spans="1:3" s="170" customFormat="1" ht="19.5" customHeight="1">
      <c r="A985" s="191">
        <v>2150302</v>
      </c>
      <c r="B985" s="206" t="s">
        <v>256</v>
      </c>
      <c r="C985" s="193">
        <v>8783</v>
      </c>
    </row>
    <row r="986" spans="1:3" s="170" customFormat="1" ht="19.5" customHeight="1">
      <c r="A986" s="191">
        <v>2150303</v>
      </c>
      <c r="B986" s="206" t="s">
        <v>257</v>
      </c>
      <c r="C986" s="193"/>
    </row>
    <row r="987" spans="1:3" s="170" customFormat="1" ht="19.5" customHeight="1">
      <c r="A987" s="191">
        <v>2150399</v>
      </c>
      <c r="B987" s="206" t="s">
        <v>995</v>
      </c>
      <c r="C987" s="193">
        <v>4201</v>
      </c>
    </row>
    <row r="988" spans="1:247" s="173" customFormat="1" ht="19.5" customHeight="1">
      <c r="A988" s="187">
        <v>21505</v>
      </c>
      <c r="B988" s="205" t="s">
        <v>996</v>
      </c>
      <c r="C988" s="189">
        <f>SUM(C989:C998)</f>
        <v>5363</v>
      </c>
      <c r="II988" s="200"/>
      <c r="IJ988" s="200"/>
      <c r="IK988" s="200"/>
      <c r="IL988" s="200"/>
      <c r="IM988" s="200"/>
    </row>
    <row r="989" spans="1:3" s="170" customFormat="1" ht="19.5" customHeight="1">
      <c r="A989" s="191">
        <v>2150501</v>
      </c>
      <c r="B989" s="206" t="s">
        <v>255</v>
      </c>
      <c r="C989" s="193">
        <v>721</v>
      </c>
    </row>
    <row r="990" spans="1:3" s="170" customFormat="1" ht="19.5" customHeight="1">
      <c r="A990" s="191">
        <v>2150502</v>
      </c>
      <c r="B990" s="206" t="s">
        <v>256</v>
      </c>
      <c r="C990" s="193">
        <v>341</v>
      </c>
    </row>
    <row r="991" spans="1:3" s="170" customFormat="1" ht="19.5" customHeight="1">
      <c r="A991" s="191">
        <v>2150503</v>
      </c>
      <c r="B991" s="206" t="s">
        <v>257</v>
      </c>
      <c r="C991" s="193"/>
    </row>
    <row r="992" spans="1:3" s="170" customFormat="1" ht="19.5" customHeight="1">
      <c r="A992" s="191">
        <v>2150505</v>
      </c>
      <c r="B992" s="206" t="s">
        <v>997</v>
      </c>
      <c r="C992" s="193"/>
    </row>
    <row r="993" spans="1:3" s="170" customFormat="1" ht="19.5" customHeight="1">
      <c r="A993" s="191">
        <v>2150507</v>
      </c>
      <c r="B993" s="206" t="s">
        <v>998</v>
      </c>
      <c r="C993" s="193"/>
    </row>
    <row r="994" spans="1:3" s="170" customFormat="1" ht="19.5" customHeight="1">
      <c r="A994" s="191">
        <v>2150508</v>
      </c>
      <c r="B994" s="206" t="s">
        <v>999</v>
      </c>
      <c r="C994" s="193"/>
    </row>
    <row r="995" spans="1:3" s="170" customFormat="1" ht="19.5" customHeight="1">
      <c r="A995" s="191">
        <v>2150516</v>
      </c>
      <c r="B995" s="206" t="s">
        <v>1000</v>
      </c>
      <c r="C995" s="193"/>
    </row>
    <row r="996" spans="1:3" s="170" customFormat="1" ht="19.5" customHeight="1">
      <c r="A996" s="191">
        <v>2150517</v>
      </c>
      <c r="B996" s="206" t="s">
        <v>1001</v>
      </c>
      <c r="C996" s="193">
        <v>4301</v>
      </c>
    </row>
    <row r="997" spans="1:3" s="170" customFormat="1" ht="19.5" customHeight="1">
      <c r="A997" s="191">
        <v>2150550</v>
      </c>
      <c r="B997" s="206" t="s">
        <v>264</v>
      </c>
      <c r="C997" s="193"/>
    </row>
    <row r="998" spans="1:3" s="170" customFormat="1" ht="19.5" customHeight="1">
      <c r="A998" s="191">
        <v>2150599</v>
      </c>
      <c r="B998" s="206" t="s">
        <v>1002</v>
      </c>
      <c r="C998" s="193"/>
    </row>
    <row r="999" spans="1:247" s="173" customFormat="1" ht="19.5" customHeight="1">
      <c r="A999" s="187">
        <v>21507</v>
      </c>
      <c r="B999" s="205" t="s">
        <v>1003</v>
      </c>
      <c r="C999" s="189">
        <f>SUM(C1000:C1005)</f>
        <v>0</v>
      </c>
      <c r="II999" s="200"/>
      <c r="IJ999" s="200"/>
      <c r="IK999" s="200"/>
      <c r="IL999" s="200"/>
      <c r="IM999" s="200"/>
    </row>
    <row r="1000" spans="1:3" s="170" customFormat="1" ht="19.5" customHeight="1">
      <c r="A1000" s="191">
        <v>2150701</v>
      </c>
      <c r="B1000" s="206" t="s">
        <v>255</v>
      </c>
      <c r="C1000" s="193"/>
    </row>
    <row r="1001" spans="1:3" s="170" customFormat="1" ht="19.5" customHeight="1">
      <c r="A1001" s="191">
        <v>2150702</v>
      </c>
      <c r="B1001" s="206" t="s">
        <v>256</v>
      </c>
      <c r="C1001" s="193"/>
    </row>
    <row r="1002" spans="1:3" s="170" customFormat="1" ht="19.5" customHeight="1">
      <c r="A1002" s="191">
        <v>2150703</v>
      </c>
      <c r="B1002" s="206" t="s">
        <v>257</v>
      </c>
      <c r="C1002" s="193"/>
    </row>
    <row r="1003" spans="1:3" s="170" customFormat="1" ht="19.5" customHeight="1">
      <c r="A1003" s="191">
        <v>2150704</v>
      </c>
      <c r="B1003" s="206" t="s">
        <v>1004</v>
      </c>
      <c r="C1003" s="193"/>
    </row>
    <row r="1004" spans="1:3" s="170" customFormat="1" ht="19.5" customHeight="1">
      <c r="A1004" s="191">
        <v>2150705</v>
      </c>
      <c r="B1004" s="206" t="s">
        <v>1005</v>
      </c>
      <c r="C1004" s="193"/>
    </row>
    <row r="1005" spans="1:3" s="170" customFormat="1" ht="19.5" customHeight="1">
      <c r="A1005" s="191">
        <v>2150799</v>
      </c>
      <c r="B1005" s="206" t="s">
        <v>1006</v>
      </c>
      <c r="C1005" s="193"/>
    </row>
    <row r="1006" spans="1:247" s="173" customFormat="1" ht="19.5" customHeight="1">
      <c r="A1006" s="187">
        <v>21508</v>
      </c>
      <c r="B1006" s="205" t="s">
        <v>1007</v>
      </c>
      <c r="C1006" s="189">
        <f>SUM(C1007:C1013)</f>
        <v>44190</v>
      </c>
      <c r="II1006" s="200"/>
      <c r="IJ1006" s="200"/>
      <c r="IK1006" s="200"/>
      <c r="IL1006" s="200"/>
      <c r="IM1006" s="200"/>
    </row>
    <row r="1007" spans="1:3" s="170" customFormat="1" ht="19.5" customHeight="1">
      <c r="A1007" s="191">
        <v>2150801</v>
      </c>
      <c r="B1007" s="206" t="s">
        <v>255</v>
      </c>
      <c r="C1007" s="193"/>
    </row>
    <row r="1008" spans="1:3" s="170" customFormat="1" ht="19.5" customHeight="1">
      <c r="A1008" s="191">
        <v>2150802</v>
      </c>
      <c r="B1008" s="206" t="s">
        <v>256</v>
      </c>
      <c r="C1008" s="193"/>
    </row>
    <row r="1009" spans="1:3" s="170" customFormat="1" ht="19.5" customHeight="1">
      <c r="A1009" s="191">
        <v>2150803</v>
      </c>
      <c r="B1009" s="206" t="s">
        <v>257</v>
      </c>
      <c r="C1009" s="193"/>
    </row>
    <row r="1010" spans="1:3" s="170" customFormat="1" ht="19.5" customHeight="1">
      <c r="A1010" s="191">
        <v>2150804</v>
      </c>
      <c r="B1010" s="206" t="s">
        <v>1008</v>
      </c>
      <c r="C1010" s="193"/>
    </row>
    <row r="1011" spans="1:3" s="170" customFormat="1" ht="19.5" customHeight="1">
      <c r="A1011" s="191">
        <v>2150805</v>
      </c>
      <c r="B1011" s="206" t="s">
        <v>1009</v>
      </c>
      <c r="C1011" s="193">
        <v>40000</v>
      </c>
    </row>
    <row r="1012" spans="1:3" s="170" customFormat="1" ht="19.5" customHeight="1">
      <c r="A1012" s="191">
        <v>2150806</v>
      </c>
      <c r="B1012" s="206" t="s">
        <v>1010</v>
      </c>
      <c r="C1012" s="193"/>
    </row>
    <row r="1013" spans="1:3" s="170" customFormat="1" ht="19.5" customHeight="1">
      <c r="A1013" s="191">
        <v>2150899</v>
      </c>
      <c r="B1013" s="206" t="s">
        <v>1011</v>
      </c>
      <c r="C1013" s="193">
        <v>4190</v>
      </c>
    </row>
    <row r="1014" spans="1:247" s="173" customFormat="1" ht="19.5" customHeight="1">
      <c r="A1014" s="187">
        <v>21599</v>
      </c>
      <c r="B1014" s="205" t="s">
        <v>1012</v>
      </c>
      <c r="C1014" s="189">
        <f>SUM(C1015:C1019)</f>
        <v>26373</v>
      </c>
      <c r="II1014" s="200"/>
      <c r="IJ1014" s="200"/>
      <c r="IK1014" s="200"/>
      <c r="IL1014" s="200"/>
      <c r="IM1014" s="200"/>
    </row>
    <row r="1015" spans="1:3" s="170" customFormat="1" ht="19.5" customHeight="1">
      <c r="A1015" s="191">
        <v>2159901</v>
      </c>
      <c r="B1015" s="206" t="s">
        <v>1013</v>
      </c>
      <c r="C1015" s="193"/>
    </row>
    <row r="1016" spans="1:3" s="170" customFormat="1" ht="19.5" customHeight="1">
      <c r="A1016" s="191">
        <v>2159904</v>
      </c>
      <c r="B1016" s="206" t="s">
        <v>1014</v>
      </c>
      <c r="C1016" s="193"/>
    </row>
    <row r="1017" spans="1:3" s="170" customFormat="1" ht="19.5" customHeight="1">
      <c r="A1017" s="191">
        <v>2159905</v>
      </c>
      <c r="B1017" s="206" t="s">
        <v>1015</v>
      </c>
      <c r="C1017" s="193"/>
    </row>
    <row r="1018" spans="1:3" s="170" customFormat="1" ht="19.5" customHeight="1">
      <c r="A1018" s="191">
        <v>2159906</v>
      </c>
      <c r="B1018" s="206" t="s">
        <v>1016</v>
      </c>
      <c r="C1018" s="193"/>
    </row>
    <row r="1019" spans="1:3" s="170" customFormat="1" ht="19.5" customHeight="1">
      <c r="A1019" s="191">
        <v>2159999</v>
      </c>
      <c r="B1019" s="206" t="s">
        <v>1017</v>
      </c>
      <c r="C1019" s="193">
        <v>26373</v>
      </c>
    </row>
    <row r="1020" spans="1:247" s="173" customFormat="1" ht="19.5" customHeight="1">
      <c r="A1020" s="187">
        <v>216</v>
      </c>
      <c r="B1020" s="205" t="s">
        <v>1018</v>
      </c>
      <c r="C1020" s="189">
        <f>SUM(C1021,C1031,C1037)</f>
        <v>62000</v>
      </c>
      <c r="II1020" s="200"/>
      <c r="IJ1020" s="200"/>
      <c r="IK1020" s="200"/>
      <c r="IL1020" s="200"/>
      <c r="IM1020" s="200"/>
    </row>
    <row r="1021" spans="1:247" s="173" customFormat="1" ht="19.5" customHeight="1">
      <c r="A1021" s="187">
        <v>21602</v>
      </c>
      <c r="B1021" s="205" t="s">
        <v>1019</v>
      </c>
      <c r="C1021" s="189">
        <f>SUM(C1022:C1030)</f>
        <v>16011</v>
      </c>
      <c r="II1021" s="200"/>
      <c r="IJ1021" s="200"/>
      <c r="IK1021" s="200"/>
      <c r="IL1021" s="200"/>
      <c r="IM1021" s="200"/>
    </row>
    <row r="1022" spans="1:3" s="170" customFormat="1" ht="19.5" customHeight="1">
      <c r="A1022" s="191">
        <v>2160201</v>
      </c>
      <c r="B1022" s="206" t="s">
        <v>255</v>
      </c>
      <c r="C1022" s="193">
        <v>389</v>
      </c>
    </row>
    <row r="1023" spans="1:3" s="170" customFormat="1" ht="19.5" customHeight="1">
      <c r="A1023" s="191">
        <v>2160202</v>
      </c>
      <c r="B1023" s="206" t="s">
        <v>256</v>
      </c>
      <c r="C1023" s="193">
        <v>76</v>
      </c>
    </row>
    <row r="1024" spans="1:3" s="170" customFormat="1" ht="19.5" customHeight="1">
      <c r="A1024" s="191">
        <v>2160203</v>
      </c>
      <c r="B1024" s="206" t="s">
        <v>257</v>
      </c>
      <c r="C1024" s="193"/>
    </row>
    <row r="1025" spans="1:3" s="170" customFormat="1" ht="19.5" customHeight="1">
      <c r="A1025" s="191">
        <v>2160216</v>
      </c>
      <c r="B1025" s="206" t="s">
        <v>1020</v>
      </c>
      <c r="C1025" s="193"/>
    </row>
    <row r="1026" spans="1:3" s="170" customFormat="1" ht="19.5" customHeight="1">
      <c r="A1026" s="191">
        <v>2160217</v>
      </c>
      <c r="B1026" s="206" t="s">
        <v>1021</v>
      </c>
      <c r="C1026" s="193"/>
    </row>
    <row r="1027" spans="1:3" s="170" customFormat="1" ht="19.5" customHeight="1">
      <c r="A1027" s="191">
        <v>2160218</v>
      </c>
      <c r="B1027" s="206" t="s">
        <v>1022</v>
      </c>
      <c r="C1027" s="193"/>
    </row>
    <row r="1028" spans="1:3" s="170" customFormat="1" ht="19.5" customHeight="1">
      <c r="A1028" s="191">
        <v>2160219</v>
      </c>
      <c r="B1028" s="206" t="s">
        <v>1023</v>
      </c>
      <c r="C1028" s="193"/>
    </row>
    <row r="1029" spans="1:3" s="170" customFormat="1" ht="19.5" customHeight="1">
      <c r="A1029" s="191">
        <v>2160250</v>
      </c>
      <c r="B1029" s="206" t="s">
        <v>264</v>
      </c>
      <c r="C1029" s="193">
        <v>1416</v>
      </c>
    </row>
    <row r="1030" spans="1:3" s="170" customFormat="1" ht="19.5" customHeight="1">
      <c r="A1030" s="191">
        <v>2160299</v>
      </c>
      <c r="B1030" s="206" t="s">
        <v>1024</v>
      </c>
      <c r="C1030" s="193">
        <f>722+13408</f>
        <v>14130</v>
      </c>
    </row>
    <row r="1031" spans="1:247" s="173" customFormat="1" ht="19.5" customHeight="1">
      <c r="A1031" s="187">
        <v>21606</v>
      </c>
      <c r="B1031" s="205" t="s">
        <v>1025</v>
      </c>
      <c r="C1031" s="189">
        <f>SUM(C1032:C1036)</f>
        <v>44498</v>
      </c>
      <c r="II1031" s="200"/>
      <c r="IJ1031" s="200"/>
      <c r="IK1031" s="200"/>
      <c r="IL1031" s="200"/>
      <c r="IM1031" s="200"/>
    </row>
    <row r="1032" spans="1:3" s="170" customFormat="1" ht="19.5" customHeight="1">
      <c r="A1032" s="191">
        <v>2160601</v>
      </c>
      <c r="B1032" s="206" t="s">
        <v>255</v>
      </c>
      <c r="C1032" s="193"/>
    </row>
    <row r="1033" spans="1:3" s="170" customFormat="1" ht="19.5" customHeight="1">
      <c r="A1033" s="191">
        <v>2160602</v>
      </c>
      <c r="B1033" s="206" t="s">
        <v>256</v>
      </c>
      <c r="C1033" s="193"/>
    </row>
    <row r="1034" spans="1:3" s="170" customFormat="1" ht="19.5" customHeight="1">
      <c r="A1034" s="191">
        <v>2160603</v>
      </c>
      <c r="B1034" s="206" t="s">
        <v>257</v>
      </c>
      <c r="C1034" s="193"/>
    </row>
    <row r="1035" spans="1:3" s="170" customFormat="1" ht="19.5" customHeight="1">
      <c r="A1035" s="191">
        <v>2160607</v>
      </c>
      <c r="B1035" s="206" t="s">
        <v>1026</v>
      </c>
      <c r="C1035" s="193"/>
    </row>
    <row r="1036" spans="1:3" s="170" customFormat="1" ht="19.5" customHeight="1">
      <c r="A1036" s="191">
        <v>2160699</v>
      </c>
      <c r="B1036" s="206" t="s">
        <v>1027</v>
      </c>
      <c r="C1036" s="193">
        <f>38498+6000</f>
        <v>44498</v>
      </c>
    </row>
    <row r="1037" spans="1:247" s="173" customFormat="1" ht="19.5" customHeight="1">
      <c r="A1037" s="187">
        <v>21699</v>
      </c>
      <c r="B1037" s="205" t="s">
        <v>1028</v>
      </c>
      <c r="C1037" s="189">
        <f>SUM(C1038:C1039)</f>
        <v>1491</v>
      </c>
      <c r="II1037" s="200"/>
      <c r="IJ1037" s="200"/>
      <c r="IK1037" s="200"/>
      <c r="IL1037" s="200"/>
      <c r="IM1037" s="200"/>
    </row>
    <row r="1038" spans="1:3" s="170" customFormat="1" ht="19.5" customHeight="1">
      <c r="A1038" s="191">
        <v>2169901</v>
      </c>
      <c r="B1038" s="206" t="s">
        <v>1029</v>
      </c>
      <c r="C1038" s="193"/>
    </row>
    <row r="1039" spans="1:3" s="170" customFormat="1" ht="19.5" customHeight="1">
      <c r="A1039" s="191">
        <v>2169999</v>
      </c>
      <c r="B1039" s="206" t="s">
        <v>1030</v>
      </c>
      <c r="C1039" s="193">
        <v>1491</v>
      </c>
    </row>
    <row r="1040" spans="1:247" s="173" customFormat="1" ht="19.5" customHeight="1">
      <c r="A1040" s="187">
        <v>217</v>
      </c>
      <c r="B1040" s="205" t="s">
        <v>1031</v>
      </c>
      <c r="C1040" s="189">
        <f>SUM(C1041,C1048,C1058,C1064,C1067)</f>
        <v>7800</v>
      </c>
      <c r="II1040" s="200"/>
      <c r="IJ1040" s="200"/>
      <c r="IK1040" s="200"/>
      <c r="IL1040" s="200"/>
      <c r="IM1040" s="200"/>
    </row>
    <row r="1041" spans="1:247" s="173" customFormat="1" ht="19.5" customHeight="1">
      <c r="A1041" s="187">
        <v>21701</v>
      </c>
      <c r="B1041" s="205" t="s">
        <v>1032</v>
      </c>
      <c r="C1041" s="189">
        <f>SUM(C1042:C1047)</f>
        <v>0</v>
      </c>
      <c r="II1041" s="200"/>
      <c r="IJ1041" s="200"/>
      <c r="IK1041" s="200"/>
      <c r="IL1041" s="200"/>
      <c r="IM1041" s="200"/>
    </row>
    <row r="1042" spans="1:3" s="170" customFormat="1" ht="19.5" customHeight="1">
      <c r="A1042" s="191">
        <v>2170101</v>
      </c>
      <c r="B1042" s="206" t="s">
        <v>255</v>
      </c>
      <c r="C1042" s="193"/>
    </row>
    <row r="1043" spans="1:3" s="170" customFormat="1" ht="19.5" customHeight="1">
      <c r="A1043" s="191">
        <v>2170102</v>
      </c>
      <c r="B1043" s="206" t="s">
        <v>256</v>
      </c>
      <c r="C1043" s="193"/>
    </row>
    <row r="1044" spans="1:3" s="170" customFormat="1" ht="19.5" customHeight="1">
      <c r="A1044" s="191">
        <v>2170103</v>
      </c>
      <c r="B1044" s="206" t="s">
        <v>257</v>
      </c>
      <c r="C1044" s="193"/>
    </row>
    <row r="1045" spans="1:3" s="170" customFormat="1" ht="19.5" customHeight="1">
      <c r="A1045" s="191">
        <v>2170104</v>
      </c>
      <c r="B1045" s="206" t="s">
        <v>1033</v>
      </c>
      <c r="C1045" s="193"/>
    </row>
    <row r="1046" spans="1:3" s="170" customFormat="1" ht="19.5" customHeight="1">
      <c r="A1046" s="191">
        <v>2170150</v>
      </c>
      <c r="B1046" s="206" t="s">
        <v>264</v>
      </c>
      <c r="C1046" s="193"/>
    </row>
    <row r="1047" spans="1:3" s="170" customFormat="1" ht="19.5" customHeight="1">
      <c r="A1047" s="191">
        <v>2170199</v>
      </c>
      <c r="B1047" s="206" t="s">
        <v>1034</v>
      </c>
      <c r="C1047" s="193"/>
    </row>
    <row r="1048" spans="1:247" s="173" customFormat="1" ht="19.5" customHeight="1">
      <c r="A1048" s="187">
        <v>21702</v>
      </c>
      <c r="B1048" s="205" t="s">
        <v>1035</v>
      </c>
      <c r="C1048" s="189">
        <f>SUM(C1049:C1057)</f>
        <v>0</v>
      </c>
      <c r="II1048" s="200"/>
      <c r="IJ1048" s="200"/>
      <c r="IK1048" s="200"/>
      <c r="IL1048" s="200"/>
      <c r="IM1048" s="200"/>
    </row>
    <row r="1049" spans="1:3" s="170" customFormat="1" ht="19.5" customHeight="1">
      <c r="A1049" s="191">
        <v>2170201</v>
      </c>
      <c r="B1049" s="206" t="s">
        <v>1036</v>
      </c>
      <c r="C1049" s="193"/>
    </row>
    <row r="1050" spans="1:3" s="170" customFormat="1" ht="19.5" customHeight="1">
      <c r="A1050" s="191">
        <v>2170202</v>
      </c>
      <c r="B1050" s="206" t="s">
        <v>1037</v>
      </c>
      <c r="C1050" s="193"/>
    </row>
    <row r="1051" spans="1:3" s="170" customFormat="1" ht="19.5" customHeight="1">
      <c r="A1051" s="191">
        <v>2170203</v>
      </c>
      <c r="B1051" s="206" t="s">
        <v>1038</v>
      </c>
      <c r="C1051" s="193"/>
    </row>
    <row r="1052" spans="1:3" s="170" customFormat="1" ht="19.5" customHeight="1">
      <c r="A1052" s="191">
        <v>2170204</v>
      </c>
      <c r="B1052" s="206" t="s">
        <v>1039</v>
      </c>
      <c r="C1052" s="193"/>
    </row>
    <row r="1053" spans="1:3" s="170" customFormat="1" ht="19.5" customHeight="1">
      <c r="A1053" s="191">
        <v>2170205</v>
      </c>
      <c r="B1053" s="206" t="s">
        <v>1040</v>
      </c>
      <c r="C1053" s="193"/>
    </row>
    <row r="1054" spans="1:3" s="170" customFormat="1" ht="19.5" customHeight="1">
      <c r="A1054" s="191">
        <v>2170206</v>
      </c>
      <c r="B1054" s="206" t="s">
        <v>1041</v>
      </c>
      <c r="C1054" s="193"/>
    </row>
    <row r="1055" spans="1:3" s="170" customFormat="1" ht="19.5" customHeight="1">
      <c r="A1055" s="191">
        <v>2170207</v>
      </c>
      <c r="B1055" s="206" t="s">
        <v>1042</v>
      </c>
      <c r="C1055" s="193"/>
    </row>
    <row r="1056" spans="1:3" s="170" customFormat="1" ht="19.5" customHeight="1">
      <c r="A1056" s="191">
        <v>2170208</v>
      </c>
      <c r="B1056" s="206" t="s">
        <v>1043</v>
      </c>
      <c r="C1056" s="193"/>
    </row>
    <row r="1057" spans="1:3" s="170" customFormat="1" ht="19.5" customHeight="1">
      <c r="A1057" s="191">
        <v>2170299</v>
      </c>
      <c r="B1057" s="206" t="s">
        <v>1044</v>
      </c>
      <c r="C1057" s="193"/>
    </row>
    <row r="1058" spans="1:247" s="173" customFormat="1" ht="19.5" customHeight="1">
      <c r="A1058" s="187">
        <v>21703</v>
      </c>
      <c r="B1058" s="205" t="s">
        <v>1045</v>
      </c>
      <c r="C1058" s="189">
        <f>SUM(C1059:C1063)</f>
        <v>5641</v>
      </c>
      <c r="II1058" s="200"/>
      <c r="IJ1058" s="200"/>
      <c r="IK1058" s="200"/>
      <c r="IL1058" s="200"/>
      <c r="IM1058" s="200"/>
    </row>
    <row r="1059" spans="1:3" s="170" customFormat="1" ht="19.5" customHeight="1">
      <c r="A1059" s="191">
        <v>2170301</v>
      </c>
      <c r="B1059" s="206" t="s">
        <v>1046</v>
      </c>
      <c r="C1059" s="193"/>
    </row>
    <row r="1060" spans="1:3" s="170" customFormat="1" ht="19.5" customHeight="1">
      <c r="A1060" s="191">
        <v>2170302</v>
      </c>
      <c r="B1060" s="170" t="s">
        <v>1047</v>
      </c>
      <c r="C1060" s="193"/>
    </row>
    <row r="1061" spans="1:3" s="170" customFormat="1" ht="19.5" customHeight="1">
      <c r="A1061" s="191">
        <v>2170303</v>
      </c>
      <c r="B1061" s="206" t="s">
        <v>1048</v>
      </c>
      <c r="C1061" s="193"/>
    </row>
    <row r="1062" spans="1:3" s="170" customFormat="1" ht="19.5" customHeight="1">
      <c r="A1062" s="191">
        <v>2170304</v>
      </c>
      <c r="B1062" s="206" t="s">
        <v>1049</v>
      </c>
      <c r="C1062" s="193"/>
    </row>
    <row r="1063" spans="1:3" s="170" customFormat="1" ht="19.5" customHeight="1">
      <c r="A1063" s="191">
        <v>2170399</v>
      </c>
      <c r="B1063" s="206" t="s">
        <v>1050</v>
      </c>
      <c r="C1063" s="193">
        <f>5441+200</f>
        <v>5641</v>
      </c>
    </row>
    <row r="1064" spans="1:247" s="173" customFormat="1" ht="19.5" customHeight="1">
      <c r="A1064" s="187">
        <v>21704</v>
      </c>
      <c r="B1064" s="205" t="s">
        <v>1051</v>
      </c>
      <c r="C1064" s="189">
        <f>SUM(C1065:C1066)</f>
        <v>0</v>
      </c>
      <c r="II1064" s="200"/>
      <c r="IJ1064" s="200"/>
      <c r="IK1064" s="200"/>
      <c r="IL1064" s="200"/>
      <c r="IM1064" s="200"/>
    </row>
    <row r="1065" spans="1:3" s="170" customFormat="1" ht="19.5" customHeight="1">
      <c r="A1065" s="191">
        <v>2170401</v>
      </c>
      <c r="B1065" s="206" t="s">
        <v>1052</v>
      </c>
      <c r="C1065" s="193"/>
    </row>
    <row r="1066" spans="1:3" s="170" customFormat="1" ht="19.5" customHeight="1">
      <c r="A1066" s="191">
        <v>2170499</v>
      </c>
      <c r="B1066" s="206" t="s">
        <v>1053</v>
      </c>
      <c r="C1066" s="193"/>
    </row>
    <row r="1067" spans="1:247" s="173" customFormat="1" ht="19.5" customHeight="1">
      <c r="A1067" s="187">
        <v>21799</v>
      </c>
      <c r="B1067" s="205" t="s">
        <v>1054</v>
      </c>
      <c r="C1067" s="189">
        <f>SUM(C1068:C1069)</f>
        <v>2159</v>
      </c>
      <c r="II1067" s="200"/>
      <c r="IJ1067" s="200"/>
      <c r="IK1067" s="200"/>
      <c r="IL1067" s="200"/>
      <c r="IM1067" s="200"/>
    </row>
    <row r="1068" spans="1:3" s="170" customFormat="1" ht="19.5" customHeight="1">
      <c r="A1068" s="191">
        <v>2179902</v>
      </c>
      <c r="B1068" s="206" t="s">
        <v>1055</v>
      </c>
      <c r="C1068" s="193"/>
    </row>
    <row r="1069" spans="1:3" s="170" customFormat="1" ht="19.5" customHeight="1">
      <c r="A1069" s="191">
        <v>2179999</v>
      </c>
      <c r="B1069" s="206" t="s">
        <v>1056</v>
      </c>
      <c r="C1069" s="193">
        <v>2159</v>
      </c>
    </row>
    <row r="1070" spans="1:247" s="173" customFormat="1" ht="19.5" customHeight="1">
      <c r="A1070" s="187">
        <v>219</v>
      </c>
      <c r="B1070" s="205" t="s">
        <v>1057</v>
      </c>
      <c r="C1070" s="189">
        <f>SUM(C1071,C1072,C1073,C1074,C1075,C1076,C1077,C1078,C1079)</f>
        <v>0</v>
      </c>
      <c r="II1070" s="200"/>
      <c r="IJ1070" s="200"/>
      <c r="IK1070" s="200"/>
      <c r="IL1070" s="200"/>
      <c r="IM1070" s="200"/>
    </row>
    <row r="1071" spans="1:247" s="173" customFormat="1" ht="19.5" customHeight="1">
      <c r="A1071" s="187">
        <v>21901</v>
      </c>
      <c r="B1071" s="205" t="s">
        <v>1058</v>
      </c>
      <c r="C1071" s="189"/>
      <c r="II1071" s="200"/>
      <c r="IJ1071" s="200"/>
      <c r="IK1071" s="200"/>
      <c r="IL1071" s="200"/>
      <c r="IM1071" s="200"/>
    </row>
    <row r="1072" spans="1:247" s="173" customFormat="1" ht="19.5" customHeight="1">
      <c r="A1072" s="187">
        <v>21902</v>
      </c>
      <c r="B1072" s="205" t="s">
        <v>1059</v>
      </c>
      <c r="C1072" s="189"/>
      <c r="II1072" s="200"/>
      <c r="IJ1072" s="200"/>
      <c r="IK1072" s="200"/>
      <c r="IL1072" s="200"/>
      <c r="IM1072" s="200"/>
    </row>
    <row r="1073" spans="1:247" s="173" customFormat="1" ht="19.5" customHeight="1">
      <c r="A1073" s="187">
        <v>21903</v>
      </c>
      <c r="B1073" s="205" t="s">
        <v>1060</v>
      </c>
      <c r="C1073" s="189"/>
      <c r="II1073" s="200"/>
      <c r="IJ1073" s="200"/>
      <c r="IK1073" s="200"/>
      <c r="IL1073" s="200"/>
      <c r="IM1073" s="200"/>
    </row>
    <row r="1074" spans="1:247" s="173" customFormat="1" ht="19.5" customHeight="1">
      <c r="A1074" s="187">
        <v>21904</v>
      </c>
      <c r="B1074" s="205" t="s">
        <v>1061</v>
      </c>
      <c r="C1074" s="189"/>
      <c r="II1074" s="200"/>
      <c r="IJ1074" s="200"/>
      <c r="IK1074" s="200"/>
      <c r="IL1074" s="200"/>
      <c r="IM1074" s="200"/>
    </row>
    <row r="1075" spans="1:247" s="173" customFormat="1" ht="19.5" customHeight="1">
      <c r="A1075" s="187">
        <v>21905</v>
      </c>
      <c r="B1075" s="205" t="s">
        <v>1062</v>
      </c>
      <c r="C1075" s="189"/>
      <c r="II1075" s="200"/>
      <c r="IJ1075" s="200"/>
      <c r="IK1075" s="200"/>
      <c r="IL1075" s="200"/>
      <c r="IM1075" s="200"/>
    </row>
    <row r="1076" spans="1:247" s="173" customFormat="1" ht="19.5" customHeight="1">
      <c r="A1076" s="187">
        <v>21906</v>
      </c>
      <c r="B1076" s="205" t="s">
        <v>838</v>
      </c>
      <c r="C1076" s="189"/>
      <c r="II1076" s="200"/>
      <c r="IJ1076" s="200"/>
      <c r="IK1076" s="200"/>
      <c r="IL1076" s="200"/>
      <c r="IM1076" s="200"/>
    </row>
    <row r="1077" spans="1:247" s="173" customFormat="1" ht="19.5" customHeight="1">
      <c r="A1077" s="187">
        <v>21907</v>
      </c>
      <c r="B1077" s="205" t="s">
        <v>1063</v>
      </c>
      <c r="C1077" s="189"/>
      <c r="II1077" s="200"/>
      <c r="IJ1077" s="200"/>
      <c r="IK1077" s="200"/>
      <c r="IL1077" s="200"/>
      <c r="IM1077" s="200"/>
    </row>
    <row r="1078" spans="1:247" s="173" customFormat="1" ht="19.5" customHeight="1">
      <c r="A1078" s="187">
        <v>21908</v>
      </c>
      <c r="B1078" s="205" t="s">
        <v>1064</v>
      </c>
      <c r="C1078" s="189"/>
      <c r="II1078" s="200"/>
      <c r="IJ1078" s="200"/>
      <c r="IK1078" s="200"/>
      <c r="IL1078" s="200"/>
      <c r="IM1078" s="200"/>
    </row>
    <row r="1079" spans="1:247" s="173" customFormat="1" ht="19.5" customHeight="1">
      <c r="A1079" s="187">
        <v>21999</v>
      </c>
      <c r="B1079" s="205" t="s">
        <v>1065</v>
      </c>
      <c r="C1079" s="189"/>
      <c r="II1079" s="200"/>
      <c r="IJ1079" s="200"/>
      <c r="IK1079" s="200"/>
      <c r="IL1079" s="200"/>
      <c r="IM1079" s="200"/>
    </row>
    <row r="1080" spans="1:247" s="173" customFormat="1" ht="19.5" customHeight="1">
      <c r="A1080" s="187">
        <v>220</v>
      </c>
      <c r="B1080" s="205" t="s">
        <v>1066</v>
      </c>
      <c r="C1080" s="189">
        <f>SUM(C1081,C1108,C1123)</f>
        <v>18500</v>
      </c>
      <c r="II1080" s="200"/>
      <c r="IJ1080" s="200"/>
      <c r="IK1080" s="200"/>
      <c r="IL1080" s="200"/>
      <c r="IM1080" s="200"/>
    </row>
    <row r="1081" spans="1:247" s="173" customFormat="1" ht="19.5" customHeight="1">
      <c r="A1081" s="187">
        <v>22001</v>
      </c>
      <c r="B1081" s="205" t="s">
        <v>1067</v>
      </c>
      <c r="C1081" s="189">
        <f>SUM(C1082:C1107)</f>
        <v>18329</v>
      </c>
      <c r="II1081" s="200"/>
      <c r="IJ1081" s="200"/>
      <c r="IK1081" s="200"/>
      <c r="IL1081" s="200"/>
      <c r="IM1081" s="200"/>
    </row>
    <row r="1082" spans="1:3" s="170" customFormat="1" ht="19.5" customHeight="1">
      <c r="A1082" s="191">
        <v>2200101</v>
      </c>
      <c r="B1082" s="206" t="s">
        <v>255</v>
      </c>
      <c r="C1082" s="193">
        <v>1940</v>
      </c>
    </row>
    <row r="1083" spans="1:3" s="170" customFormat="1" ht="19.5" customHeight="1">
      <c r="A1083" s="191">
        <v>2200102</v>
      </c>
      <c r="B1083" s="206" t="s">
        <v>256</v>
      </c>
      <c r="C1083" s="193">
        <v>234</v>
      </c>
    </row>
    <row r="1084" spans="1:3" s="170" customFormat="1" ht="19.5" customHeight="1">
      <c r="A1084" s="191">
        <v>2200103</v>
      </c>
      <c r="B1084" s="206" t="s">
        <v>257</v>
      </c>
      <c r="C1084" s="193"/>
    </row>
    <row r="1085" spans="1:3" s="170" customFormat="1" ht="19.5" customHeight="1">
      <c r="A1085" s="191">
        <v>2200104</v>
      </c>
      <c r="B1085" s="206" t="s">
        <v>1068</v>
      </c>
      <c r="C1085" s="193">
        <v>943</v>
      </c>
    </row>
    <row r="1086" spans="1:3" s="170" customFormat="1" ht="19.5" customHeight="1">
      <c r="A1086" s="191">
        <v>2200106</v>
      </c>
      <c r="B1086" s="206" t="s">
        <v>1069</v>
      </c>
      <c r="C1086" s="193">
        <v>436</v>
      </c>
    </row>
    <row r="1087" spans="1:3" s="170" customFormat="1" ht="19.5" customHeight="1">
      <c r="A1087" s="191">
        <v>2200107</v>
      </c>
      <c r="B1087" s="206" t="s">
        <v>1070</v>
      </c>
      <c r="C1087" s="193"/>
    </row>
    <row r="1088" spans="1:3" s="170" customFormat="1" ht="19.5" customHeight="1">
      <c r="A1088" s="191">
        <v>2200108</v>
      </c>
      <c r="B1088" s="206" t="s">
        <v>1071</v>
      </c>
      <c r="C1088" s="193">
        <v>912</v>
      </c>
    </row>
    <row r="1089" spans="1:3" s="170" customFormat="1" ht="19.5" customHeight="1">
      <c r="A1089" s="191">
        <v>2200109</v>
      </c>
      <c r="B1089" s="206" t="s">
        <v>1072</v>
      </c>
      <c r="C1089" s="193">
        <v>1345</v>
      </c>
    </row>
    <row r="1090" spans="1:3" s="170" customFormat="1" ht="19.5" customHeight="1">
      <c r="A1090" s="191">
        <v>2200112</v>
      </c>
      <c r="B1090" s="206" t="s">
        <v>1073</v>
      </c>
      <c r="C1090" s="193"/>
    </row>
    <row r="1091" spans="1:3" s="170" customFormat="1" ht="19.5" customHeight="1">
      <c r="A1091" s="191">
        <v>2200113</v>
      </c>
      <c r="B1091" s="206" t="s">
        <v>1074</v>
      </c>
      <c r="C1091" s="193"/>
    </row>
    <row r="1092" spans="1:3" s="170" customFormat="1" ht="19.5" customHeight="1">
      <c r="A1092" s="191">
        <v>2200114</v>
      </c>
      <c r="B1092" s="206" t="s">
        <v>1075</v>
      </c>
      <c r="C1092" s="193">
        <v>373</v>
      </c>
    </row>
    <row r="1093" spans="1:3" s="170" customFormat="1" ht="19.5" customHeight="1">
      <c r="A1093" s="191">
        <v>2200115</v>
      </c>
      <c r="B1093" s="206" t="s">
        <v>1076</v>
      </c>
      <c r="C1093" s="193"/>
    </row>
    <row r="1094" spans="1:3" s="170" customFormat="1" ht="19.5" customHeight="1">
      <c r="A1094" s="191">
        <v>2200116</v>
      </c>
      <c r="B1094" s="206" t="s">
        <v>1077</v>
      </c>
      <c r="C1094" s="193"/>
    </row>
    <row r="1095" spans="1:3" s="170" customFormat="1" ht="19.5" customHeight="1">
      <c r="A1095" s="191">
        <v>2200119</v>
      </c>
      <c r="B1095" s="206" t="s">
        <v>1078</v>
      </c>
      <c r="C1095" s="193"/>
    </row>
    <row r="1096" spans="1:3" s="170" customFormat="1" ht="19.5" customHeight="1">
      <c r="A1096" s="191">
        <v>2200120</v>
      </c>
      <c r="B1096" s="206" t="s">
        <v>1079</v>
      </c>
      <c r="C1096" s="193"/>
    </row>
    <row r="1097" spans="1:3" s="170" customFormat="1" ht="19.5" customHeight="1">
      <c r="A1097" s="191">
        <v>2200121</v>
      </c>
      <c r="B1097" s="206" t="s">
        <v>1080</v>
      </c>
      <c r="C1097" s="193"/>
    </row>
    <row r="1098" spans="1:3" s="170" customFormat="1" ht="19.5" customHeight="1">
      <c r="A1098" s="191">
        <v>2200122</v>
      </c>
      <c r="B1098" s="206" t="s">
        <v>1081</v>
      </c>
      <c r="C1098" s="193"/>
    </row>
    <row r="1099" spans="1:3" s="170" customFormat="1" ht="19.5" customHeight="1">
      <c r="A1099" s="191">
        <v>2200123</v>
      </c>
      <c r="B1099" s="206" t="s">
        <v>1082</v>
      </c>
      <c r="C1099" s="193"/>
    </row>
    <row r="1100" spans="1:3" s="170" customFormat="1" ht="19.5" customHeight="1">
      <c r="A1100" s="191">
        <v>2200124</v>
      </c>
      <c r="B1100" s="206" t="s">
        <v>1083</v>
      </c>
      <c r="C1100" s="193"/>
    </row>
    <row r="1101" spans="1:3" s="170" customFormat="1" ht="19.5" customHeight="1">
      <c r="A1101" s="191">
        <v>2200125</v>
      </c>
      <c r="B1101" s="206" t="s">
        <v>1084</v>
      </c>
      <c r="C1101" s="193"/>
    </row>
    <row r="1102" spans="1:3" s="170" customFormat="1" ht="19.5" customHeight="1">
      <c r="A1102" s="191">
        <v>2200126</v>
      </c>
      <c r="B1102" s="206" t="s">
        <v>1085</v>
      </c>
      <c r="C1102" s="193"/>
    </row>
    <row r="1103" spans="1:3" s="170" customFormat="1" ht="19.5" customHeight="1">
      <c r="A1103" s="191">
        <v>2200127</v>
      </c>
      <c r="B1103" s="206" t="s">
        <v>1086</v>
      </c>
      <c r="C1103" s="193"/>
    </row>
    <row r="1104" spans="1:3" s="170" customFormat="1" ht="19.5" customHeight="1">
      <c r="A1104" s="191">
        <v>2200128</v>
      </c>
      <c r="B1104" s="206" t="s">
        <v>1087</v>
      </c>
      <c r="C1104" s="193"/>
    </row>
    <row r="1105" spans="1:3" s="170" customFormat="1" ht="19.5" customHeight="1">
      <c r="A1105" s="191">
        <v>2200129</v>
      </c>
      <c r="B1105" s="206" t="s">
        <v>1088</v>
      </c>
      <c r="C1105" s="193">
        <v>88</v>
      </c>
    </row>
    <row r="1106" spans="1:3" s="170" customFormat="1" ht="19.5" customHeight="1">
      <c r="A1106" s="191">
        <v>2200150</v>
      </c>
      <c r="B1106" s="206" t="s">
        <v>264</v>
      </c>
      <c r="C1106" s="193">
        <v>7769</v>
      </c>
    </row>
    <row r="1107" spans="1:3" s="170" customFormat="1" ht="19.5" customHeight="1">
      <c r="A1107" s="191">
        <v>2200199</v>
      </c>
      <c r="B1107" s="206" t="s">
        <v>1089</v>
      </c>
      <c r="C1107" s="193">
        <v>4289</v>
      </c>
    </row>
    <row r="1108" spans="1:247" s="173" customFormat="1" ht="19.5" customHeight="1">
      <c r="A1108" s="187">
        <v>22005</v>
      </c>
      <c r="B1108" s="205" t="s">
        <v>1090</v>
      </c>
      <c r="C1108" s="189">
        <f>SUM(C1109:C1122)</f>
        <v>171</v>
      </c>
      <c r="II1108" s="200"/>
      <c r="IJ1108" s="200"/>
      <c r="IK1108" s="200"/>
      <c r="IL1108" s="200"/>
      <c r="IM1108" s="200"/>
    </row>
    <row r="1109" spans="1:3" s="170" customFormat="1" ht="19.5" customHeight="1">
      <c r="A1109" s="191">
        <v>2200501</v>
      </c>
      <c r="B1109" s="206" t="s">
        <v>255</v>
      </c>
      <c r="C1109" s="193"/>
    </row>
    <row r="1110" spans="1:3" s="170" customFormat="1" ht="19.5" customHeight="1">
      <c r="A1110" s="191">
        <v>2200502</v>
      </c>
      <c r="B1110" s="206" t="s">
        <v>256</v>
      </c>
      <c r="C1110" s="193"/>
    </row>
    <row r="1111" spans="1:3" s="170" customFormat="1" ht="19.5" customHeight="1">
      <c r="A1111" s="191">
        <v>2200503</v>
      </c>
      <c r="B1111" s="206" t="s">
        <v>257</v>
      </c>
      <c r="C1111" s="193"/>
    </row>
    <row r="1112" spans="1:3" s="170" customFormat="1" ht="19.5" customHeight="1">
      <c r="A1112" s="191">
        <v>2200504</v>
      </c>
      <c r="B1112" s="206" t="s">
        <v>1091</v>
      </c>
      <c r="C1112" s="193"/>
    </row>
    <row r="1113" spans="1:3" s="170" customFormat="1" ht="19.5" customHeight="1">
      <c r="A1113" s="191">
        <v>2200506</v>
      </c>
      <c r="B1113" s="206" t="s">
        <v>1092</v>
      </c>
      <c r="C1113" s="193"/>
    </row>
    <row r="1114" spans="1:3" s="170" customFormat="1" ht="19.5" customHeight="1">
      <c r="A1114" s="191">
        <v>2200507</v>
      </c>
      <c r="B1114" s="206" t="s">
        <v>1093</v>
      </c>
      <c r="C1114" s="193"/>
    </row>
    <row r="1115" spans="1:3" s="170" customFormat="1" ht="19.5" customHeight="1">
      <c r="A1115" s="191">
        <v>2200508</v>
      </c>
      <c r="B1115" s="206" t="s">
        <v>1094</v>
      </c>
      <c r="C1115" s="193"/>
    </row>
    <row r="1116" spans="1:3" s="170" customFormat="1" ht="19.5" customHeight="1">
      <c r="A1116" s="191">
        <v>2200509</v>
      </c>
      <c r="B1116" s="206" t="s">
        <v>1095</v>
      </c>
      <c r="C1116" s="193"/>
    </row>
    <row r="1117" spans="1:3" s="170" customFormat="1" ht="19.5" customHeight="1">
      <c r="A1117" s="191">
        <v>2200510</v>
      </c>
      <c r="B1117" s="206" t="s">
        <v>1096</v>
      </c>
      <c r="C1117" s="193"/>
    </row>
    <row r="1118" spans="1:3" s="170" customFormat="1" ht="19.5" customHeight="1">
      <c r="A1118" s="191">
        <v>2200511</v>
      </c>
      <c r="B1118" s="206" t="s">
        <v>1097</v>
      </c>
      <c r="C1118" s="193"/>
    </row>
    <row r="1119" spans="1:3" s="170" customFormat="1" ht="19.5" customHeight="1">
      <c r="A1119" s="191">
        <v>2200512</v>
      </c>
      <c r="B1119" s="206" t="s">
        <v>1098</v>
      </c>
      <c r="C1119" s="193"/>
    </row>
    <row r="1120" spans="1:3" s="170" customFormat="1" ht="19.5" customHeight="1">
      <c r="A1120" s="191">
        <v>2200513</v>
      </c>
      <c r="B1120" s="206" t="s">
        <v>1099</v>
      </c>
      <c r="C1120" s="193"/>
    </row>
    <row r="1121" spans="1:3" s="170" customFormat="1" ht="19.5" customHeight="1">
      <c r="A1121" s="191">
        <v>2200514</v>
      </c>
      <c r="B1121" s="206" t="s">
        <v>1100</v>
      </c>
      <c r="C1121" s="193"/>
    </row>
    <row r="1122" spans="1:3" s="170" customFormat="1" ht="19.5" customHeight="1">
      <c r="A1122" s="191">
        <v>2200599</v>
      </c>
      <c r="B1122" s="206" t="s">
        <v>1101</v>
      </c>
      <c r="C1122" s="193">
        <v>171</v>
      </c>
    </row>
    <row r="1123" spans="1:247" s="173" customFormat="1" ht="19.5" customHeight="1">
      <c r="A1123" s="187">
        <v>22099</v>
      </c>
      <c r="B1123" s="205" t="s">
        <v>1102</v>
      </c>
      <c r="C1123" s="189"/>
      <c r="II1123" s="200"/>
      <c r="IJ1123" s="200"/>
      <c r="IK1123" s="200"/>
      <c r="IL1123" s="200"/>
      <c r="IM1123" s="200"/>
    </row>
    <row r="1124" spans="1:247" s="173" customFormat="1" ht="19.5" customHeight="1">
      <c r="A1124" s="187">
        <v>221</v>
      </c>
      <c r="B1124" s="205" t="s">
        <v>1103</v>
      </c>
      <c r="C1124" s="189">
        <f>SUM(C1125,C1136,C1140)</f>
        <v>75000</v>
      </c>
      <c r="II1124" s="200"/>
      <c r="IJ1124" s="200"/>
      <c r="IK1124" s="200"/>
      <c r="IL1124" s="200"/>
      <c r="IM1124" s="200"/>
    </row>
    <row r="1125" spans="1:247" s="173" customFormat="1" ht="19.5" customHeight="1">
      <c r="A1125" s="187">
        <v>22101</v>
      </c>
      <c r="B1125" s="205" t="s">
        <v>1104</v>
      </c>
      <c r="C1125" s="189">
        <f>SUM(C1126:C1135)</f>
        <v>40163</v>
      </c>
      <c r="II1125" s="200"/>
      <c r="IJ1125" s="200"/>
      <c r="IK1125" s="200"/>
      <c r="IL1125" s="200"/>
      <c r="IM1125" s="200"/>
    </row>
    <row r="1126" spans="1:3" s="170" customFormat="1" ht="19.5" customHeight="1">
      <c r="A1126" s="191">
        <v>2210101</v>
      </c>
      <c r="B1126" s="206" t="s">
        <v>1105</v>
      </c>
      <c r="C1126" s="193"/>
    </row>
    <row r="1127" spans="1:3" s="170" customFormat="1" ht="19.5" customHeight="1">
      <c r="A1127" s="191">
        <v>2210102</v>
      </c>
      <c r="B1127" s="206" t="s">
        <v>1106</v>
      </c>
      <c r="C1127" s="193"/>
    </row>
    <row r="1128" spans="1:3" s="170" customFormat="1" ht="19.5" customHeight="1">
      <c r="A1128" s="191">
        <v>2210103</v>
      </c>
      <c r="B1128" s="206" t="s">
        <v>1107</v>
      </c>
      <c r="C1128" s="193">
        <v>8043</v>
      </c>
    </row>
    <row r="1129" spans="1:3" s="170" customFormat="1" ht="19.5" customHeight="1">
      <c r="A1129" s="191">
        <v>2210104</v>
      </c>
      <c r="B1129" s="206" t="s">
        <v>1108</v>
      </c>
      <c r="C1129" s="193"/>
    </row>
    <row r="1130" spans="1:3" s="170" customFormat="1" ht="19.5" customHeight="1">
      <c r="A1130" s="191">
        <v>2210105</v>
      </c>
      <c r="B1130" s="206" t="s">
        <v>1109</v>
      </c>
      <c r="C1130" s="193">
        <v>100</v>
      </c>
    </row>
    <row r="1131" spans="1:3" s="170" customFormat="1" ht="19.5" customHeight="1">
      <c r="A1131" s="191">
        <v>2210106</v>
      </c>
      <c r="B1131" s="206" t="s">
        <v>1110</v>
      </c>
      <c r="C1131" s="193">
        <v>4720</v>
      </c>
    </row>
    <row r="1132" spans="1:3" s="170" customFormat="1" ht="19.5" customHeight="1">
      <c r="A1132" s="191">
        <v>2210107</v>
      </c>
      <c r="B1132" s="206" t="s">
        <v>1111</v>
      </c>
      <c r="C1132" s="193"/>
    </row>
    <row r="1133" spans="1:3" s="170" customFormat="1" ht="19.5" customHeight="1">
      <c r="A1133" s="191">
        <v>2210108</v>
      </c>
      <c r="B1133" s="206" t="s">
        <v>1112</v>
      </c>
      <c r="C1133" s="193">
        <v>4000</v>
      </c>
    </row>
    <row r="1134" spans="1:3" s="170" customFormat="1" ht="19.5" customHeight="1">
      <c r="A1134" s="191">
        <v>2210109</v>
      </c>
      <c r="B1134" s="206" t="s">
        <v>1113</v>
      </c>
      <c r="C1134" s="193">
        <v>12343</v>
      </c>
    </row>
    <row r="1135" spans="1:3" s="170" customFormat="1" ht="19.5" customHeight="1">
      <c r="A1135" s="191">
        <v>2210199</v>
      </c>
      <c r="B1135" s="206" t="s">
        <v>1114</v>
      </c>
      <c r="C1135" s="193">
        <v>10957</v>
      </c>
    </row>
    <row r="1136" spans="1:247" s="173" customFormat="1" ht="19.5" customHeight="1">
      <c r="A1136" s="187">
        <v>22102</v>
      </c>
      <c r="B1136" s="205" t="s">
        <v>1115</v>
      </c>
      <c r="C1136" s="189">
        <f>SUM(C1137:C1139)</f>
        <v>34837</v>
      </c>
      <c r="II1136" s="200"/>
      <c r="IJ1136" s="200"/>
      <c r="IK1136" s="200"/>
      <c r="IL1136" s="200"/>
      <c r="IM1136" s="200"/>
    </row>
    <row r="1137" spans="1:3" s="170" customFormat="1" ht="19.5" customHeight="1">
      <c r="A1137" s="191">
        <v>2210201</v>
      </c>
      <c r="B1137" s="206" t="s">
        <v>1116</v>
      </c>
      <c r="C1137" s="193">
        <v>26837</v>
      </c>
    </row>
    <row r="1138" spans="1:3" s="170" customFormat="1" ht="19.5" customHeight="1">
      <c r="A1138" s="191">
        <v>2210202</v>
      </c>
      <c r="B1138" s="206" t="s">
        <v>1117</v>
      </c>
      <c r="C1138" s="193"/>
    </row>
    <row r="1139" spans="1:3" s="170" customFormat="1" ht="19.5" customHeight="1">
      <c r="A1139" s="191">
        <v>2210203</v>
      </c>
      <c r="B1139" s="206" t="s">
        <v>1118</v>
      </c>
      <c r="C1139" s="193">
        <v>8000</v>
      </c>
    </row>
    <row r="1140" spans="1:247" s="173" customFormat="1" ht="19.5" customHeight="1">
      <c r="A1140" s="187">
        <v>22103</v>
      </c>
      <c r="B1140" s="205" t="s">
        <v>1119</v>
      </c>
      <c r="C1140" s="189">
        <f>SUM(C1141:C1143)</f>
        <v>0</v>
      </c>
      <c r="II1140" s="200"/>
      <c r="IJ1140" s="200"/>
      <c r="IK1140" s="200"/>
      <c r="IL1140" s="200"/>
      <c r="IM1140" s="200"/>
    </row>
    <row r="1141" spans="1:3" s="170" customFormat="1" ht="19.5" customHeight="1">
      <c r="A1141" s="191">
        <v>2210301</v>
      </c>
      <c r="B1141" s="206" t="s">
        <v>1120</v>
      </c>
      <c r="C1141" s="193"/>
    </row>
    <row r="1142" spans="1:3" s="170" customFormat="1" ht="19.5" customHeight="1">
      <c r="A1142" s="191">
        <v>2210302</v>
      </c>
      <c r="B1142" s="206" t="s">
        <v>1121</v>
      </c>
      <c r="C1142" s="193"/>
    </row>
    <row r="1143" spans="1:3" s="170" customFormat="1" ht="19.5" customHeight="1">
      <c r="A1143" s="191">
        <v>2210399</v>
      </c>
      <c r="B1143" s="206" t="s">
        <v>1122</v>
      </c>
      <c r="C1143" s="193"/>
    </row>
    <row r="1144" spans="1:247" s="173" customFormat="1" ht="19.5" customHeight="1">
      <c r="A1144" s="187">
        <v>222</v>
      </c>
      <c r="B1144" s="205" t="s">
        <v>1123</v>
      </c>
      <c r="C1144" s="189">
        <f>SUM(C1145,C1163,C1169,C1175)</f>
        <v>3000</v>
      </c>
      <c r="II1144" s="200"/>
      <c r="IJ1144" s="200"/>
      <c r="IK1144" s="200"/>
      <c r="IL1144" s="200"/>
      <c r="IM1144" s="200"/>
    </row>
    <row r="1145" spans="1:247" s="173" customFormat="1" ht="19.5" customHeight="1">
      <c r="A1145" s="187">
        <v>22201</v>
      </c>
      <c r="B1145" s="205" t="s">
        <v>1124</v>
      </c>
      <c r="C1145" s="189">
        <f>SUM(C1146:C1162)</f>
        <v>3000</v>
      </c>
      <c r="II1145" s="200"/>
      <c r="IJ1145" s="200"/>
      <c r="IK1145" s="200"/>
      <c r="IL1145" s="200"/>
      <c r="IM1145" s="200"/>
    </row>
    <row r="1146" spans="1:3" s="170" customFormat="1" ht="19.5" customHeight="1">
      <c r="A1146" s="191">
        <v>2220101</v>
      </c>
      <c r="B1146" s="206" t="s">
        <v>255</v>
      </c>
      <c r="C1146" s="193"/>
    </row>
    <row r="1147" spans="1:3" s="170" customFormat="1" ht="19.5" customHeight="1">
      <c r="A1147" s="191">
        <v>2220102</v>
      </c>
      <c r="B1147" s="206" t="s">
        <v>256</v>
      </c>
      <c r="C1147" s="193"/>
    </row>
    <row r="1148" spans="1:3" s="170" customFormat="1" ht="19.5" customHeight="1">
      <c r="A1148" s="191">
        <v>2220103</v>
      </c>
      <c r="B1148" s="206" t="s">
        <v>257</v>
      </c>
      <c r="C1148" s="193"/>
    </row>
    <row r="1149" spans="1:3" s="170" customFormat="1" ht="19.5" customHeight="1">
      <c r="A1149" s="191">
        <v>2220104</v>
      </c>
      <c r="B1149" s="206" t="s">
        <v>1125</v>
      </c>
      <c r="C1149" s="193"/>
    </row>
    <row r="1150" spans="1:3" s="170" customFormat="1" ht="19.5" customHeight="1">
      <c r="A1150" s="191">
        <v>2220105</v>
      </c>
      <c r="B1150" s="206" t="s">
        <v>1126</v>
      </c>
      <c r="C1150" s="193"/>
    </row>
    <row r="1151" spans="1:3" s="170" customFormat="1" ht="19.5" customHeight="1">
      <c r="A1151" s="191">
        <v>2220106</v>
      </c>
      <c r="B1151" s="206" t="s">
        <v>1127</v>
      </c>
      <c r="C1151" s="193"/>
    </row>
    <row r="1152" spans="1:3" s="170" customFormat="1" ht="19.5" customHeight="1">
      <c r="A1152" s="191">
        <v>2220107</v>
      </c>
      <c r="B1152" s="206" t="s">
        <v>1128</v>
      </c>
      <c r="C1152" s="193"/>
    </row>
    <row r="1153" spans="1:3" s="170" customFormat="1" ht="19.5" customHeight="1">
      <c r="A1153" s="191">
        <v>2220112</v>
      </c>
      <c r="B1153" s="206" t="s">
        <v>1129</v>
      </c>
      <c r="C1153" s="193"/>
    </row>
    <row r="1154" spans="1:3" s="170" customFormat="1" ht="19.5" customHeight="1">
      <c r="A1154" s="191">
        <v>2220113</v>
      </c>
      <c r="B1154" s="206" t="s">
        <v>1130</v>
      </c>
      <c r="C1154" s="193"/>
    </row>
    <row r="1155" spans="1:3" s="170" customFormat="1" ht="19.5" customHeight="1">
      <c r="A1155" s="191">
        <v>2220114</v>
      </c>
      <c r="B1155" s="206" t="s">
        <v>1131</v>
      </c>
      <c r="C1155" s="193"/>
    </row>
    <row r="1156" spans="1:3" s="170" customFormat="1" ht="19.5" customHeight="1">
      <c r="A1156" s="191">
        <v>2220115</v>
      </c>
      <c r="B1156" s="206" t="s">
        <v>1132</v>
      </c>
      <c r="C1156" s="193">
        <v>500</v>
      </c>
    </row>
    <row r="1157" spans="1:3" s="170" customFormat="1" ht="19.5" customHeight="1">
      <c r="A1157" s="191">
        <v>2220118</v>
      </c>
      <c r="B1157" s="206" t="s">
        <v>1133</v>
      </c>
      <c r="C1157" s="193"/>
    </row>
    <row r="1158" spans="1:3" s="170" customFormat="1" ht="19.5" customHeight="1">
      <c r="A1158" s="191">
        <v>2220119</v>
      </c>
      <c r="B1158" s="206" t="s">
        <v>1134</v>
      </c>
      <c r="C1158" s="193"/>
    </row>
    <row r="1159" spans="1:3" s="170" customFormat="1" ht="19.5" customHeight="1">
      <c r="A1159" s="191">
        <v>2220120</v>
      </c>
      <c r="B1159" s="206" t="s">
        <v>1135</v>
      </c>
      <c r="C1159" s="193"/>
    </row>
    <row r="1160" spans="1:3" s="170" customFormat="1" ht="19.5" customHeight="1">
      <c r="A1160" s="191">
        <v>2220121</v>
      </c>
      <c r="B1160" s="206" t="s">
        <v>1136</v>
      </c>
      <c r="C1160" s="193"/>
    </row>
    <row r="1161" spans="1:3" s="170" customFormat="1" ht="19.5" customHeight="1">
      <c r="A1161" s="191">
        <v>2220150</v>
      </c>
      <c r="B1161" s="206" t="s">
        <v>264</v>
      </c>
      <c r="C1161" s="193"/>
    </row>
    <row r="1162" spans="1:3" s="170" customFormat="1" ht="19.5" customHeight="1">
      <c r="A1162" s="191">
        <v>2220199</v>
      </c>
      <c r="B1162" s="206" t="s">
        <v>1137</v>
      </c>
      <c r="C1162" s="193">
        <v>2500</v>
      </c>
    </row>
    <row r="1163" spans="1:247" s="173" customFormat="1" ht="19.5" customHeight="1">
      <c r="A1163" s="187">
        <v>22203</v>
      </c>
      <c r="B1163" s="205" t="s">
        <v>1138</v>
      </c>
      <c r="C1163" s="189">
        <f>SUM(C1164:C1168)</f>
        <v>0</v>
      </c>
      <c r="II1163" s="200"/>
      <c r="IJ1163" s="200"/>
      <c r="IK1163" s="200"/>
      <c r="IL1163" s="200"/>
      <c r="IM1163" s="200"/>
    </row>
    <row r="1164" spans="1:3" s="170" customFormat="1" ht="19.5" customHeight="1">
      <c r="A1164" s="191">
        <v>2220301</v>
      </c>
      <c r="B1164" s="206" t="s">
        <v>1139</v>
      </c>
      <c r="C1164" s="193"/>
    </row>
    <row r="1165" spans="1:3" s="170" customFormat="1" ht="19.5" customHeight="1">
      <c r="A1165" s="191">
        <v>2220303</v>
      </c>
      <c r="B1165" s="206" t="s">
        <v>1140</v>
      </c>
      <c r="C1165" s="193"/>
    </row>
    <row r="1166" spans="1:3" s="170" customFormat="1" ht="19.5" customHeight="1">
      <c r="A1166" s="191">
        <v>2220304</v>
      </c>
      <c r="B1166" s="206" t="s">
        <v>1141</v>
      </c>
      <c r="C1166" s="193"/>
    </row>
    <row r="1167" spans="1:3" s="170" customFormat="1" ht="19.5" customHeight="1">
      <c r="A1167" s="191">
        <v>2220305</v>
      </c>
      <c r="B1167" s="206" t="s">
        <v>1142</v>
      </c>
      <c r="C1167" s="193"/>
    </row>
    <row r="1168" spans="1:3" s="170" customFormat="1" ht="19.5" customHeight="1">
      <c r="A1168" s="191">
        <v>2220399</v>
      </c>
      <c r="B1168" s="206" t="s">
        <v>1143</v>
      </c>
      <c r="C1168" s="193"/>
    </row>
    <row r="1169" spans="1:247" s="173" customFormat="1" ht="19.5" customHeight="1">
      <c r="A1169" s="187">
        <v>22204</v>
      </c>
      <c r="B1169" s="205" t="s">
        <v>1144</v>
      </c>
      <c r="C1169" s="189">
        <f>SUM(C1170:C1174)</f>
        <v>0</v>
      </c>
      <c r="II1169" s="200"/>
      <c r="IJ1169" s="200"/>
      <c r="IK1169" s="200"/>
      <c r="IL1169" s="200"/>
      <c r="IM1169" s="200"/>
    </row>
    <row r="1170" spans="1:3" s="170" customFormat="1" ht="19.5" customHeight="1">
      <c r="A1170" s="191">
        <v>2220401</v>
      </c>
      <c r="B1170" s="206" t="s">
        <v>1145</v>
      </c>
      <c r="C1170" s="193"/>
    </row>
    <row r="1171" spans="1:3" s="170" customFormat="1" ht="19.5" customHeight="1">
      <c r="A1171" s="191">
        <v>2220402</v>
      </c>
      <c r="B1171" s="206" t="s">
        <v>1146</v>
      </c>
      <c r="C1171" s="193"/>
    </row>
    <row r="1172" spans="1:3" s="170" customFormat="1" ht="19.5" customHeight="1">
      <c r="A1172" s="191">
        <v>2220403</v>
      </c>
      <c r="B1172" s="206" t="s">
        <v>1147</v>
      </c>
      <c r="C1172" s="193"/>
    </row>
    <row r="1173" spans="1:3" s="170" customFormat="1" ht="19.5" customHeight="1">
      <c r="A1173" s="191">
        <v>2220404</v>
      </c>
      <c r="B1173" s="206" t="s">
        <v>1148</v>
      </c>
      <c r="C1173" s="193"/>
    </row>
    <row r="1174" spans="1:3" s="170" customFormat="1" ht="19.5" customHeight="1">
      <c r="A1174" s="191">
        <v>2220499</v>
      </c>
      <c r="B1174" s="206" t="s">
        <v>1149</v>
      </c>
      <c r="C1174" s="193"/>
    </row>
    <row r="1175" spans="1:247" s="173" customFormat="1" ht="19.5" customHeight="1">
      <c r="A1175" s="187">
        <v>22205</v>
      </c>
      <c r="B1175" s="205" t="s">
        <v>1150</v>
      </c>
      <c r="C1175" s="189">
        <f>SUM(C1176:C1187)</f>
        <v>0</v>
      </c>
      <c r="II1175" s="200"/>
      <c r="IJ1175" s="200"/>
      <c r="IK1175" s="200"/>
      <c r="IL1175" s="200"/>
      <c r="IM1175" s="200"/>
    </row>
    <row r="1176" spans="1:3" s="170" customFormat="1" ht="19.5" customHeight="1">
      <c r="A1176" s="191">
        <v>2220501</v>
      </c>
      <c r="B1176" s="206" t="s">
        <v>1151</v>
      </c>
      <c r="C1176" s="193"/>
    </row>
    <row r="1177" spans="1:3" s="170" customFormat="1" ht="19.5" customHeight="1">
      <c r="A1177" s="191">
        <v>2220502</v>
      </c>
      <c r="B1177" s="206" t="s">
        <v>1152</v>
      </c>
      <c r="C1177" s="193"/>
    </row>
    <row r="1178" spans="1:3" s="170" customFormat="1" ht="19.5" customHeight="1">
      <c r="A1178" s="191">
        <v>2220503</v>
      </c>
      <c r="B1178" s="206" t="s">
        <v>1153</v>
      </c>
      <c r="C1178" s="193"/>
    </row>
    <row r="1179" spans="1:3" s="170" customFormat="1" ht="19.5" customHeight="1">
      <c r="A1179" s="191">
        <v>2220504</v>
      </c>
      <c r="B1179" s="206" t="s">
        <v>1154</v>
      </c>
      <c r="C1179" s="193"/>
    </row>
    <row r="1180" spans="1:3" s="170" customFormat="1" ht="19.5" customHeight="1">
      <c r="A1180" s="191">
        <v>2220505</v>
      </c>
      <c r="B1180" s="206" t="s">
        <v>1155</v>
      </c>
      <c r="C1180" s="193"/>
    </row>
    <row r="1181" spans="1:3" s="170" customFormat="1" ht="19.5" customHeight="1">
      <c r="A1181" s="191">
        <v>2220506</v>
      </c>
      <c r="B1181" s="206" t="s">
        <v>1156</v>
      </c>
      <c r="C1181" s="193"/>
    </row>
    <row r="1182" spans="1:3" s="170" customFormat="1" ht="19.5" customHeight="1">
      <c r="A1182" s="191">
        <v>2220507</v>
      </c>
      <c r="B1182" s="206" t="s">
        <v>1157</v>
      </c>
      <c r="C1182" s="193"/>
    </row>
    <row r="1183" spans="1:3" s="170" customFormat="1" ht="19.5" customHeight="1">
      <c r="A1183" s="191">
        <v>2220508</v>
      </c>
      <c r="B1183" s="206" t="s">
        <v>1158</v>
      </c>
      <c r="C1183" s="193"/>
    </row>
    <row r="1184" spans="1:3" s="170" customFormat="1" ht="19.5" customHeight="1">
      <c r="A1184" s="191">
        <v>2220509</v>
      </c>
      <c r="B1184" s="206" t="s">
        <v>1159</v>
      </c>
      <c r="C1184" s="193"/>
    </row>
    <row r="1185" spans="1:3" s="170" customFormat="1" ht="19.5" customHeight="1">
      <c r="A1185" s="191">
        <v>2220510</v>
      </c>
      <c r="B1185" s="206" t="s">
        <v>1160</v>
      </c>
      <c r="C1185" s="193"/>
    </row>
    <row r="1186" spans="1:3" s="170" customFormat="1" ht="19.5" customHeight="1">
      <c r="A1186" s="191">
        <v>2220511</v>
      </c>
      <c r="B1186" s="206" t="s">
        <v>1161</v>
      </c>
      <c r="C1186" s="193"/>
    </row>
    <row r="1187" spans="1:3" s="170" customFormat="1" ht="19.5" customHeight="1">
      <c r="A1187" s="191">
        <v>2220599</v>
      </c>
      <c r="B1187" s="206" t="s">
        <v>1162</v>
      </c>
      <c r="C1187" s="193"/>
    </row>
    <row r="1188" spans="1:247" s="173" customFormat="1" ht="19.5" customHeight="1">
      <c r="A1188" s="187">
        <v>224</v>
      </c>
      <c r="B1188" s="205" t="s">
        <v>1163</v>
      </c>
      <c r="C1188" s="182">
        <f>C1189+C1200+C1206+C1214+C1227+C1231+C1235</f>
        <v>13500</v>
      </c>
      <c r="II1188" s="200"/>
      <c r="IJ1188" s="200"/>
      <c r="IK1188" s="200"/>
      <c r="IL1188" s="200"/>
      <c r="IM1188" s="200"/>
    </row>
    <row r="1189" spans="1:247" s="173" customFormat="1" ht="19.5" customHeight="1">
      <c r="A1189" s="187">
        <v>22401</v>
      </c>
      <c r="B1189" s="205" t="s">
        <v>1164</v>
      </c>
      <c r="C1189" s="189">
        <f>SUM(C1190:C1199)</f>
        <v>6264</v>
      </c>
      <c r="II1189" s="200"/>
      <c r="IJ1189" s="200"/>
      <c r="IK1189" s="200"/>
      <c r="IL1189" s="200"/>
      <c r="IM1189" s="200"/>
    </row>
    <row r="1190" spans="1:3" s="170" customFormat="1" ht="19.5" customHeight="1">
      <c r="A1190" s="191">
        <v>2240101</v>
      </c>
      <c r="B1190" s="206" t="s">
        <v>255</v>
      </c>
      <c r="C1190" s="193">
        <v>739</v>
      </c>
    </row>
    <row r="1191" spans="1:3" s="170" customFormat="1" ht="19.5" customHeight="1">
      <c r="A1191" s="191">
        <v>2240102</v>
      </c>
      <c r="B1191" s="206" t="s">
        <v>256</v>
      </c>
      <c r="C1191" s="193"/>
    </row>
    <row r="1192" spans="1:3" s="170" customFormat="1" ht="19.5" customHeight="1">
      <c r="A1192" s="191">
        <v>2240103</v>
      </c>
      <c r="B1192" s="206" t="s">
        <v>257</v>
      </c>
      <c r="C1192" s="193"/>
    </row>
    <row r="1193" spans="1:3" s="170" customFormat="1" ht="19.5" customHeight="1">
      <c r="A1193" s="191">
        <v>2240104</v>
      </c>
      <c r="B1193" s="206" t="s">
        <v>1165</v>
      </c>
      <c r="C1193" s="193"/>
    </row>
    <row r="1194" spans="1:3" s="170" customFormat="1" ht="19.5" customHeight="1">
      <c r="A1194" s="191">
        <v>2240105</v>
      </c>
      <c r="B1194" s="206" t="s">
        <v>1166</v>
      </c>
      <c r="C1194" s="193"/>
    </row>
    <row r="1195" spans="1:3" s="170" customFormat="1" ht="19.5" customHeight="1">
      <c r="A1195" s="191">
        <v>2240106</v>
      </c>
      <c r="B1195" s="206" t="s">
        <v>1167</v>
      </c>
      <c r="C1195" s="193">
        <f>2464+1000</f>
        <v>3464</v>
      </c>
    </row>
    <row r="1196" spans="1:3" s="170" customFormat="1" ht="19.5" customHeight="1">
      <c r="A1196" s="191">
        <v>2240108</v>
      </c>
      <c r="B1196" s="206" t="s">
        <v>1168</v>
      </c>
      <c r="C1196" s="193">
        <v>140</v>
      </c>
    </row>
    <row r="1197" spans="1:3" s="170" customFormat="1" ht="19.5" customHeight="1">
      <c r="A1197" s="191">
        <v>2240109</v>
      </c>
      <c r="B1197" s="206" t="s">
        <v>1169</v>
      </c>
      <c r="C1197" s="193">
        <v>1119</v>
      </c>
    </row>
    <row r="1198" spans="1:3" s="170" customFormat="1" ht="19.5" customHeight="1">
      <c r="A1198" s="191">
        <v>2240150</v>
      </c>
      <c r="B1198" s="206" t="s">
        <v>264</v>
      </c>
      <c r="C1198" s="193"/>
    </row>
    <row r="1199" spans="1:3" s="170" customFormat="1" ht="19.5" customHeight="1">
      <c r="A1199" s="191">
        <v>2240199</v>
      </c>
      <c r="B1199" s="206" t="s">
        <v>1170</v>
      </c>
      <c r="C1199" s="193">
        <f>290+512</f>
        <v>802</v>
      </c>
    </row>
    <row r="1200" spans="1:247" s="173" customFormat="1" ht="19.5" customHeight="1">
      <c r="A1200" s="187">
        <v>22402</v>
      </c>
      <c r="B1200" s="205" t="s">
        <v>1171</v>
      </c>
      <c r="C1200" s="189">
        <f>SUM(C1202:C1205)</f>
        <v>6096</v>
      </c>
      <c r="II1200" s="200"/>
      <c r="IJ1200" s="200"/>
      <c r="IK1200" s="200"/>
      <c r="IL1200" s="200"/>
      <c r="IM1200" s="200"/>
    </row>
    <row r="1201" spans="1:3" s="170" customFormat="1" ht="19.5" customHeight="1">
      <c r="A1201" s="191">
        <v>2240201</v>
      </c>
      <c r="B1201" s="206" t="s">
        <v>255</v>
      </c>
      <c r="C1201" s="175"/>
    </row>
    <row r="1202" spans="1:3" s="170" customFormat="1" ht="19.5" customHeight="1">
      <c r="A1202" s="191">
        <v>2240202</v>
      </c>
      <c r="B1202" s="206" t="s">
        <v>256</v>
      </c>
      <c r="C1202" s="193">
        <v>5596</v>
      </c>
    </row>
    <row r="1203" spans="1:3" s="170" customFormat="1" ht="19.5" customHeight="1">
      <c r="A1203" s="191">
        <v>2240203</v>
      </c>
      <c r="B1203" s="206" t="s">
        <v>257</v>
      </c>
      <c r="C1203" s="193"/>
    </row>
    <row r="1204" spans="1:3" s="170" customFormat="1" ht="19.5" customHeight="1">
      <c r="A1204" s="191">
        <v>2240204</v>
      </c>
      <c r="B1204" s="206" t="s">
        <v>1172</v>
      </c>
      <c r="C1204" s="193"/>
    </row>
    <row r="1205" spans="1:3" s="170" customFormat="1" ht="19.5" customHeight="1">
      <c r="A1205" s="191">
        <v>2240299</v>
      </c>
      <c r="B1205" s="206" t="s">
        <v>1173</v>
      </c>
      <c r="C1205" s="193">
        <v>500</v>
      </c>
    </row>
    <row r="1206" spans="1:247" s="173" customFormat="1" ht="19.5" customHeight="1">
      <c r="A1206" s="187">
        <v>22404</v>
      </c>
      <c r="B1206" s="205" t="s">
        <v>1174</v>
      </c>
      <c r="C1206" s="189">
        <f>SUM(C1207:C1213)</f>
        <v>0</v>
      </c>
      <c r="II1206" s="200"/>
      <c r="IJ1206" s="200"/>
      <c r="IK1206" s="200"/>
      <c r="IL1206" s="200"/>
      <c r="IM1206" s="200"/>
    </row>
    <row r="1207" spans="1:3" s="170" customFormat="1" ht="19.5" customHeight="1">
      <c r="A1207" s="191">
        <v>2240401</v>
      </c>
      <c r="B1207" s="206" t="s">
        <v>255</v>
      </c>
      <c r="C1207" s="193"/>
    </row>
    <row r="1208" spans="1:3" s="170" customFormat="1" ht="19.5" customHeight="1">
      <c r="A1208" s="191">
        <v>2240402</v>
      </c>
      <c r="B1208" s="206" t="s">
        <v>256</v>
      </c>
      <c r="C1208" s="193"/>
    </row>
    <row r="1209" spans="1:3" s="170" customFormat="1" ht="19.5" customHeight="1">
      <c r="A1209" s="191">
        <v>2240403</v>
      </c>
      <c r="B1209" s="206" t="s">
        <v>257</v>
      </c>
      <c r="C1209" s="193"/>
    </row>
    <row r="1210" spans="1:3" s="170" customFormat="1" ht="19.5" customHeight="1">
      <c r="A1210" s="191">
        <v>2240404</v>
      </c>
      <c r="B1210" s="206" t="s">
        <v>1175</v>
      </c>
      <c r="C1210" s="193"/>
    </row>
    <row r="1211" spans="1:3" s="170" customFormat="1" ht="19.5" customHeight="1">
      <c r="A1211" s="191">
        <v>2240405</v>
      </c>
      <c r="B1211" s="206" t="s">
        <v>1176</v>
      </c>
      <c r="C1211" s="193"/>
    </row>
    <row r="1212" spans="1:3" s="170" customFormat="1" ht="19.5" customHeight="1">
      <c r="A1212" s="191">
        <v>2240450</v>
      </c>
      <c r="B1212" s="206" t="s">
        <v>264</v>
      </c>
      <c r="C1212" s="193"/>
    </row>
    <row r="1213" spans="1:3" s="170" customFormat="1" ht="19.5" customHeight="1">
      <c r="A1213" s="191">
        <v>2240499</v>
      </c>
      <c r="B1213" s="206" t="s">
        <v>1177</v>
      </c>
      <c r="C1213" s="193"/>
    </row>
    <row r="1214" spans="1:247" s="173" customFormat="1" ht="19.5" customHeight="1">
      <c r="A1214" s="187">
        <v>22405</v>
      </c>
      <c r="B1214" s="205" t="s">
        <v>1178</v>
      </c>
      <c r="C1214" s="189">
        <f>SUM(C1215:C1226)</f>
        <v>0</v>
      </c>
      <c r="II1214" s="200"/>
      <c r="IJ1214" s="200"/>
      <c r="IK1214" s="200"/>
      <c r="IL1214" s="200"/>
      <c r="IM1214" s="200"/>
    </row>
    <row r="1215" spans="1:3" s="170" customFormat="1" ht="19.5" customHeight="1">
      <c r="A1215" s="191">
        <v>2240501</v>
      </c>
      <c r="B1215" s="206" t="s">
        <v>255</v>
      </c>
      <c r="C1215" s="193"/>
    </row>
    <row r="1216" spans="1:3" s="170" customFormat="1" ht="19.5" customHeight="1">
      <c r="A1216" s="191">
        <v>2240502</v>
      </c>
      <c r="B1216" s="206" t="s">
        <v>256</v>
      </c>
      <c r="C1216" s="193"/>
    </row>
    <row r="1217" spans="1:3" s="170" customFormat="1" ht="19.5" customHeight="1">
      <c r="A1217" s="191">
        <v>2240503</v>
      </c>
      <c r="B1217" s="206" t="s">
        <v>257</v>
      </c>
      <c r="C1217" s="193"/>
    </row>
    <row r="1218" spans="1:3" s="170" customFormat="1" ht="19.5" customHeight="1">
      <c r="A1218" s="191">
        <v>2240504</v>
      </c>
      <c r="B1218" s="206" t="s">
        <v>1179</v>
      </c>
      <c r="C1218" s="193"/>
    </row>
    <row r="1219" spans="1:3" s="170" customFormat="1" ht="19.5" customHeight="1">
      <c r="A1219" s="191">
        <v>2240505</v>
      </c>
      <c r="B1219" s="206" t="s">
        <v>1180</v>
      </c>
      <c r="C1219" s="193"/>
    </row>
    <row r="1220" spans="1:3" s="170" customFormat="1" ht="19.5" customHeight="1">
      <c r="A1220" s="191">
        <v>2240506</v>
      </c>
      <c r="B1220" s="206" t="s">
        <v>1181</v>
      </c>
      <c r="C1220" s="193"/>
    </row>
    <row r="1221" spans="1:3" s="170" customFormat="1" ht="19.5" customHeight="1">
      <c r="A1221" s="191">
        <v>2240507</v>
      </c>
      <c r="B1221" s="206" t="s">
        <v>1182</v>
      </c>
      <c r="C1221" s="193"/>
    </row>
    <row r="1222" spans="1:3" s="170" customFormat="1" ht="19.5" customHeight="1">
      <c r="A1222" s="191">
        <v>2240508</v>
      </c>
      <c r="B1222" s="206" t="s">
        <v>1183</v>
      </c>
      <c r="C1222" s="193"/>
    </row>
    <row r="1223" spans="1:3" s="170" customFormat="1" ht="19.5" customHeight="1">
      <c r="A1223" s="191">
        <v>2240509</v>
      </c>
      <c r="B1223" s="206" t="s">
        <v>1184</v>
      </c>
      <c r="C1223" s="193"/>
    </row>
    <row r="1224" spans="1:3" s="170" customFormat="1" ht="19.5" customHeight="1">
      <c r="A1224" s="191">
        <v>2240510</v>
      </c>
      <c r="B1224" s="206" t="s">
        <v>1185</v>
      </c>
      <c r="C1224" s="193"/>
    </row>
    <row r="1225" spans="1:3" s="170" customFormat="1" ht="19.5" customHeight="1">
      <c r="A1225" s="191">
        <v>2240550</v>
      </c>
      <c r="B1225" s="206" t="s">
        <v>1186</v>
      </c>
      <c r="C1225" s="193"/>
    </row>
    <row r="1226" spans="1:3" s="170" customFormat="1" ht="19.5" customHeight="1">
      <c r="A1226" s="191">
        <v>2240599</v>
      </c>
      <c r="B1226" s="206" t="s">
        <v>1187</v>
      </c>
      <c r="C1226" s="193"/>
    </row>
    <row r="1227" spans="1:247" s="173" customFormat="1" ht="19.5" customHeight="1">
      <c r="A1227" s="187">
        <v>22406</v>
      </c>
      <c r="B1227" s="205" t="s">
        <v>1188</v>
      </c>
      <c r="C1227" s="189">
        <f>SUM(C1228:C1230)</f>
        <v>70</v>
      </c>
      <c r="II1227" s="200"/>
      <c r="IJ1227" s="200"/>
      <c r="IK1227" s="200"/>
      <c r="IL1227" s="200"/>
      <c r="IM1227" s="200"/>
    </row>
    <row r="1228" spans="1:3" s="170" customFormat="1" ht="19.5" customHeight="1">
      <c r="A1228" s="191">
        <v>2240601</v>
      </c>
      <c r="B1228" s="206" t="s">
        <v>1189</v>
      </c>
      <c r="C1228" s="193"/>
    </row>
    <row r="1229" spans="1:3" s="170" customFormat="1" ht="19.5" customHeight="1">
      <c r="A1229" s="191">
        <v>2240602</v>
      </c>
      <c r="B1229" s="206" t="s">
        <v>1190</v>
      </c>
      <c r="C1229" s="193"/>
    </row>
    <row r="1230" spans="1:3" s="170" customFormat="1" ht="19.5" customHeight="1">
      <c r="A1230" s="191">
        <v>2240699</v>
      </c>
      <c r="B1230" s="206" t="s">
        <v>1191</v>
      </c>
      <c r="C1230" s="193">
        <v>70</v>
      </c>
    </row>
    <row r="1231" spans="1:247" s="173" customFormat="1" ht="19.5" customHeight="1">
      <c r="A1231" s="187">
        <v>22407</v>
      </c>
      <c r="B1231" s="205" t="s">
        <v>1192</v>
      </c>
      <c r="C1231" s="189">
        <f>SUM(C1232:C1234)</f>
        <v>540</v>
      </c>
      <c r="II1231" s="200"/>
      <c r="IJ1231" s="200"/>
      <c r="IK1231" s="200"/>
      <c r="IL1231" s="200"/>
      <c r="IM1231" s="200"/>
    </row>
    <row r="1232" spans="1:3" s="170" customFormat="1" ht="19.5" customHeight="1">
      <c r="A1232" s="191">
        <v>2240703</v>
      </c>
      <c r="B1232" s="206" t="s">
        <v>1193</v>
      </c>
      <c r="C1232" s="193">
        <v>500</v>
      </c>
    </row>
    <row r="1233" spans="1:3" s="170" customFormat="1" ht="19.5" customHeight="1">
      <c r="A1233" s="191">
        <v>2240704</v>
      </c>
      <c r="B1233" s="206" t="s">
        <v>1194</v>
      </c>
      <c r="C1233" s="193"/>
    </row>
    <row r="1234" spans="1:3" s="170" customFormat="1" ht="19.5" customHeight="1">
      <c r="A1234" s="191">
        <v>2240799</v>
      </c>
      <c r="B1234" s="206" t="s">
        <v>1195</v>
      </c>
      <c r="C1234" s="193">
        <v>40</v>
      </c>
    </row>
    <row r="1235" spans="1:247" s="173" customFormat="1" ht="19.5" customHeight="1">
      <c r="A1235" s="187">
        <v>22499</v>
      </c>
      <c r="B1235" s="205" t="s">
        <v>1196</v>
      </c>
      <c r="C1235" s="189">
        <f>30+500</f>
        <v>530</v>
      </c>
      <c r="II1235" s="200"/>
      <c r="IJ1235" s="200"/>
      <c r="IK1235" s="200"/>
      <c r="IL1235" s="200"/>
      <c r="IM1235" s="200"/>
    </row>
    <row r="1236" spans="1:247" s="173" customFormat="1" ht="19.5" customHeight="1">
      <c r="A1236" s="187">
        <v>227</v>
      </c>
      <c r="B1236" s="205" t="s">
        <v>1197</v>
      </c>
      <c r="C1236" s="189">
        <v>20000</v>
      </c>
      <c r="II1236" s="200"/>
      <c r="IJ1236" s="200"/>
      <c r="IK1236" s="200"/>
      <c r="IL1236" s="200"/>
      <c r="IM1236" s="200"/>
    </row>
    <row r="1237" spans="1:247" s="173" customFormat="1" ht="19.5" customHeight="1">
      <c r="A1237" s="187">
        <v>229</v>
      </c>
      <c r="B1237" s="188" t="s">
        <v>199</v>
      </c>
      <c r="C1237" s="189">
        <f>SUM(C1238,C1239)</f>
        <v>25030</v>
      </c>
      <c r="II1237" s="200"/>
      <c r="IJ1237" s="200"/>
      <c r="IK1237" s="200"/>
      <c r="IL1237" s="200"/>
      <c r="IM1237" s="200"/>
    </row>
    <row r="1238" spans="1:247" s="173" customFormat="1" ht="19.5" customHeight="1">
      <c r="A1238" s="187">
        <v>22902</v>
      </c>
      <c r="B1238" s="188" t="s">
        <v>1198</v>
      </c>
      <c r="C1238" s="189"/>
      <c r="II1238" s="200"/>
      <c r="IJ1238" s="200"/>
      <c r="IK1238" s="200"/>
      <c r="IL1238" s="200"/>
      <c r="IM1238" s="200"/>
    </row>
    <row r="1239" spans="1:247" s="173" customFormat="1" ht="19.5" customHeight="1">
      <c r="A1239" s="187">
        <v>22999</v>
      </c>
      <c r="B1239" s="188" t="s">
        <v>1065</v>
      </c>
      <c r="C1239" s="189">
        <v>25030</v>
      </c>
      <c r="II1239" s="200"/>
      <c r="IJ1239" s="200"/>
      <c r="IK1239" s="200"/>
      <c r="IL1239" s="200"/>
      <c r="IM1239" s="200"/>
    </row>
    <row r="1240" spans="1:247" s="173" customFormat="1" ht="19.5" customHeight="1">
      <c r="A1240" s="187">
        <v>232</v>
      </c>
      <c r="B1240" s="205" t="s">
        <v>1199</v>
      </c>
      <c r="C1240" s="189">
        <f>C1241</f>
        <v>0</v>
      </c>
      <c r="II1240" s="200"/>
      <c r="IJ1240" s="200"/>
      <c r="IK1240" s="200"/>
      <c r="IL1240" s="200"/>
      <c r="IM1240" s="200"/>
    </row>
    <row r="1241" spans="1:247" s="173" customFormat="1" ht="19.5" customHeight="1">
      <c r="A1241" s="187">
        <v>23203</v>
      </c>
      <c r="B1241" s="205" t="s">
        <v>1200</v>
      </c>
      <c r="C1241" s="189">
        <f>SUM(C1242:C1245)</f>
        <v>0</v>
      </c>
      <c r="II1241" s="200"/>
      <c r="IJ1241" s="200"/>
      <c r="IK1241" s="200"/>
      <c r="IL1241" s="200"/>
      <c r="IM1241" s="200"/>
    </row>
    <row r="1242" spans="1:3" s="170" customFormat="1" ht="19.5" customHeight="1">
      <c r="A1242" s="191">
        <v>2320301</v>
      </c>
      <c r="B1242" s="206" t="s">
        <v>1201</v>
      </c>
      <c r="C1242" s="193"/>
    </row>
    <row r="1243" spans="1:3" s="170" customFormat="1" ht="19.5" customHeight="1">
      <c r="A1243" s="191">
        <v>2320302</v>
      </c>
      <c r="B1243" s="206" t="s">
        <v>1202</v>
      </c>
      <c r="C1243" s="193"/>
    </row>
    <row r="1244" spans="1:3" s="170" customFormat="1" ht="19.5" customHeight="1">
      <c r="A1244" s="191">
        <v>2320303</v>
      </c>
      <c r="B1244" s="206" t="s">
        <v>1203</v>
      </c>
      <c r="C1244" s="193"/>
    </row>
    <row r="1245" spans="1:3" s="170" customFormat="1" ht="19.5" customHeight="1">
      <c r="A1245" s="191">
        <v>2320399</v>
      </c>
      <c r="B1245" s="206" t="s">
        <v>1204</v>
      </c>
      <c r="C1245" s="193"/>
    </row>
    <row r="1246" spans="1:247" s="173" customFormat="1" ht="19.5" customHeight="1">
      <c r="A1246" s="187">
        <v>233</v>
      </c>
      <c r="B1246" s="188" t="s">
        <v>1205</v>
      </c>
      <c r="C1246" s="189">
        <f>C1247</f>
        <v>0</v>
      </c>
      <c r="II1246" s="200"/>
      <c r="IJ1246" s="200"/>
      <c r="IK1246" s="200"/>
      <c r="IL1246" s="200"/>
      <c r="IM1246" s="200"/>
    </row>
    <row r="1247" spans="1:247" s="173" customFormat="1" ht="19.5" customHeight="1">
      <c r="A1247" s="187">
        <v>23303</v>
      </c>
      <c r="B1247" s="188" t="s">
        <v>1206</v>
      </c>
      <c r="C1247" s="189"/>
      <c r="II1247" s="200"/>
      <c r="IJ1247" s="200"/>
      <c r="IK1247" s="200"/>
      <c r="IL1247" s="200"/>
      <c r="IM1247" s="200"/>
    </row>
  </sheetData>
  <sheetProtection/>
  <autoFilter ref="A4:IV1247"/>
  <mergeCells count="2">
    <mergeCell ref="A2:C2"/>
    <mergeCell ref="A5:B5"/>
  </mergeCells>
  <printOptions/>
  <pageMargins left="0.7513888888888889" right="0.4722222222222222" top="0.66875" bottom="0.5902777777777778" header="0.5" footer="0.5"/>
  <pageSetup horizontalDpi="600" verticalDpi="600" orientation="portrait" paperSize="9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StartOS Win7 SP1装机版  V2017/01/17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Summer</cp:lastModifiedBy>
  <cp:lastPrinted>2019-12-24T10:24:29Z</cp:lastPrinted>
  <dcterms:created xsi:type="dcterms:W3CDTF">2017-10-25T12:32:00Z</dcterms:created>
  <dcterms:modified xsi:type="dcterms:W3CDTF">2022-03-22T06:13:14Z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3A556ABEC0084A079AAA4B875677C863</vt:lpwstr>
  </property>
</Properties>
</file>