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3（镇街项目）" sheetId="2" r:id="rId1"/>
  </sheets>
  <definedNames>
    <definedName name="_xlnm._FilterDatabase" localSheetId="0" hidden="1">'附件3（镇街项目）'!$A$3:$V$740</definedName>
    <definedName name="_xlnm.Print_Area" localSheetId="0">'附件3（镇街项目）'!$A$1:$V$739</definedName>
    <definedName name="_xlnm.Print_Titles" localSheetId="0">'附件3（镇街项目）'!$3:$4</definedName>
  </definedNames>
  <calcPr calcId="144525"/>
</workbook>
</file>

<file path=xl/sharedStrings.xml><?xml version="1.0" encoding="utf-8"?>
<sst xmlns="http://schemas.openxmlformats.org/spreadsheetml/2006/main" count="4407" uniqueCount="1746">
  <si>
    <t>附件3</t>
  </si>
  <si>
    <t>长沙县2022年政府投资项目计划（第三类：镇、街项目）</t>
  </si>
  <si>
    <t>序号</t>
  </si>
  <si>
    <t>项目名称</t>
  </si>
  <si>
    <t>建设性质</t>
  </si>
  <si>
    <t>建设地点</t>
  </si>
  <si>
    <t>责任单位</t>
  </si>
  <si>
    <t>总建设规模和内容</t>
  </si>
  <si>
    <t>开工时间
(年、月)</t>
  </si>
  <si>
    <t>建设周期(年)</t>
  </si>
  <si>
    <t>个数</t>
  </si>
  <si>
    <t>估算总投资</t>
  </si>
  <si>
    <t>总资金来源</t>
  </si>
  <si>
    <t>截至2021年底累计完成投资</t>
  </si>
  <si>
    <t>截至2021年底财政已到位资金</t>
  </si>
  <si>
    <t xml:space="preserve">2022年计划投资   </t>
  </si>
  <si>
    <t xml:space="preserve">2022年资金计划   </t>
  </si>
  <si>
    <t>2022年资金来源</t>
  </si>
  <si>
    <t>2022年主要建设内容</t>
  </si>
  <si>
    <t>项目建设必要性及依据</t>
  </si>
  <si>
    <t>县级
财政</t>
  </si>
  <si>
    <t>上级
资金</t>
  </si>
  <si>
    <t>自筹及其它</t>
  </si>
  <si>
    <t>县级财政</t>
  </si>
  <si>
    <t>上级资金</t>
  </si>
  <si>
    <t>合计</t>
  </si>
  <si>
    <t>已竣工项目</t>
  </si>
  <si>
    <t>续建项目</t>
  </si>
  <si>
    <t>新建项目</t>
  </si>
  <si>
    <t xml:space="preserve"> </t>
  </si>
  <si>
    <t>预备项目</t>
  </si>
  <si>
    <t>春华镇</t>
  </si>
  <si>
    <t>小  计</t>
  </si>
  <si>
    <t>长沙县春华镇龙王庙村2020年美丽乡村建设项目</t>
  </si>
  <si>
    <t>已竣工</t>
  </si>
  <si>
    <t>春华镇人民政府</t>
  </si>
  <si>
    <t>打捆立项项目，含路面提质改造项目、沟渠池塘农田建设项目、村容村貌美化项目、文化打造工程项目、环境治理工程项目等。</t>
  </si>
  <si>
    <t>支付工程款。</t>
  </si>
  <si>
    <t>高丰塘拍卖用地基础设施建设</t>
  </si>
  <si>
    <t>春华山村</t>
  </si>
  <si>
    <t>高丰塘14亩拍卖地“三通一平”、道路、给排水、电力电气等基础设施配套建设。</t>
  </si>
  <si>
    <t>2019-2020</t>
  </si>
  <si>
    <t>长县政纪〔2017〕75号。</t>
  </si>
  <si>
    <t>金鼎山安置区（杂交水稻试验基地配套）提质改造</t>
  </si>
  <si>
    <t>金鼎山社区</t>
  </si>
  <si>
    <t>金鼎山安置区范围内挡土墙、绿化、道路硬化、生态广场、雨污收集管网、道路硬化、庭院美化等。</t>
  </si>
  <si>
    <t>春华镇“四小”场所整修</t>
  </si>
  <si>
    <t>金鼎山社区、春华山村</t>
  </si>
  <si>
    <t>对春华镇机关公共厕所、食堂和活动室等场所进行整修，完善配套设施。</t>
  </si>
  <si>
    <t>为解决春华镇机关公共厕所、食堂、活动室等场所设施落后、办公环境差的问题，经党政办公会研究确定实施。</t>
  </si>
  <si>
    <t>春华镇文旅宣传整体提升</t>
  </si>
  <si>
    <t>镇域范围内全面文旅宣传提质提档，重点新建党建、五零、法制、文化、旅游各类宣传栏、大型宣传牌、指示牌，拟制春华文旅导引册和宣传视频等。</t>
  </si>
  <si>
    <t>为进一步浓厚全镇宣传氛围，开展党建+五零等一系列宣传活动，经党政办公会研究确定实施。</t>
  </si>
  <si>
    <t>大鱼集镇设施维护</t>
  </si>
  <si>
    <t>大鱼塘村</t>
  </si>
  <si>
    <t>大鱼集镇排水管网维护、安全隐患整治、集镇设施维护、门前三包工作推进等。</t>
  </si>
  <si>
    <t>为积极推进春华集镇发展，不断提升集镇品质和管理水平，经党政办公会研究确定实施。</t>
  </si>
  <si>
    <t>春华集镇提质提标</t>
  </si>
  <si>
    <t>对春华集镇开展提质提标工作，重点老街电线电路整治、亮化绿化设施维护、安全隐患整治和环境整治，并开展集镇管护水平提升等工作。</t>
  </si>
  <si>
    <t>恒丰楼保护及开发</t>
  </si>
  <si>
    <t>续建</t>
  </si>
  <si>
    <t>对春华历史文化建筑恒丰楼进行保护性修缮和开发，提升集镇整体文化内涵。</t>
  </si>
  <si>
    <t>2021-2022</t>
  </si>
  <si>
    <t>完成全部建设任务。</t>
  </si>
  <si>
    <t>为挖掘春华文旅产业潜力，推进乡村振兴产业发展，经镇党政办公会研究确定实施。</t>
  </si>
  <si>
    <t>敬老院消防系统完善</t>
  </si>
  <si>
    <t>春华敬老院消防系统建设工作，主要是完善自动喷淋、警报等系统及其他配套设施</t>
  </si>
  <si>
    <t>为积极改善民生，解决春华敬老院消防安全隐患，经镇党政办公会研究确定实施。</t>
  </si>
  <si>
    <t>春华老街茶文化休闲中心项目</t>
  </si>
  <si>
    <t>新建</t>
  </si>
  <si>
    <t>约30户立面改造、茶文化休闲广场、周边环境整治、停车场等。</t>
  </si>
  <si>
    <t>长县政纪〔2021〕25号、长县政纪〔2021〕39号、长县政纪〔2021〕46号。</t>
  </si>
  <si>
    <t>党建文化广场以及周边环境提质</t>
  </si>
  <si>
    <t>党建文化广场提质、老转盘四周环境提质升级。</t>
  </si>
  <si>
    <t>武塘纪念亭文化与景观提质工程</t>
  </si>
  <si>
    <t>武塘纪念亭绿化提质、周边环境整治。</t>
  </si>
  <si>
    <t>春华镇专职消防队用房</t>
  </si>
  <si>
    <t>建设消防站，包括水泵房、办公用房、装备室等功能区。</t>
  </si>
  <si>
    <t>长沙县人民政府常务会议纪要第56期。</t>
  </si>
  <si>
    <t>“星农智谷”入口公园建设</t>
  </si>
  <si>
    <r>
      <rPr>
        <sz val="11"/>
        <rFont val="宋体"/>
        <charset val="134"/>
      </rPr>
      <t>1</t>
    </r>
    <r>
      <rPr>
        <sz val="11"/>
        <rFont val="宋体"/>
        <charset val="134"/>
      </rPr>
      <t>.</t>
    </r>
    <r>
      <rPr>
        <sz val="11"/>
        <rFont val="宋体"/>
        <charset val="134"/>
      </rPr>
      <t>修建长度约350米步行道；2</t>
    </r>
    <r>
      <rPr>
        <sz val="11"/>
        <rFont val="宋体"/>
        <charset val="134"/>
      </rPr>
      <t>.</t>
    </r>
    <r>
      <rPr>
        <sz val="11"/>
        <rFont val="宋体"/>
        <charset val="134"/>
      </rPr>
      <t>长度约350米绿化提质改造；3</t>
    </r>
    <r>
      <rPr>
        <sz val="11"/>
        <rFont val="宋体"/>
        <charset val="134"/>
      </rPr>
      <t>.</t>
    </r>
    <r>
      <rPr>
        <sz val="11"/>
        <rFont val="宋体"/>
        <charset val="134"/>
      </rPr>
      <t>修建长度约260米挡土墙；4</t>
    </r>
    <r>
      <rPr>
        <sz val="11"/>
        <rFont val="宋体"/>
        <charset val="134"/>
      </rPr>
      <t>.</t>
    </r>
    <r>
      <rPr>
        <sz val="11"/>
        <rFont val="宋体"/>
        <charset val="134"/>
      </rPr>
      <t>配套设施建设等。</t>
    </r>
  </si>
  <si>
    <t>省道S206与老长平路集镇出口节点提质工程</t>
  </si>
  <si>
    <t>1.长度约150米道路两厢人居环境提质改造；2.绿化提质改造；3.配套设施建设等。</t>
  </si>
  <si>
    <t>省道S206春华山村段沿线房屋立面改造工程</t>
  </si>
  <si>
    <t>约30户立面提质改造。</t>
  </si>
  <si>
    <t>长县政纪〔2021〕25号、长县政纪〔2021〕39号、长县政纪〔2021〕46号</t>
  </si>
  <si>
    <t>敬老院入口环境整治</t>
  </si>
  <si>
    <t>1.长度约300米道路两厢绿化提质改造；2.节点景观打造；3.配套设施建设等。</t>
  </si>
  <si>
    <t>春荷农庄提质改造工程</t>
  </si>
  <si>
    <t>1.约1000平方米小水果市场提质改造；2.长度约170米道路提质改造；3.周边人居环境提质改造等。</t>
  </si>
  <si>
    <t>春华镇主要出入口种业特色小镇节点打造</t>
  </si>
  <si>
    <t>1.约7000平方米绿化提质改造；2.主题元素节点打造；3.配套设施建设等。</t>
  </si>
  <si>
    <t>春华新街仁康泰药店（老国土所）至正新鸡排门店（春华商场）段文化氛围、设施设备提质建设工程</t>
  </si>
  <si>
    <t>约80户立面提质改造以及相关设施设备配套建设。</t>
  </si>
  <si>
    <t>胭脂港新开港绿化美化工程</t>
  </si>
  <si>
    <t>胭脂港新开港整治与绿化提质。</t>
  </si>
  <si>
    <t>完成部分建设任务。</t>
  </si>
  <si>
    <t>省道S206春华镇段全线绿化与重要节点提质美化项目</t>
  </si>
  <si>
    <t>1.长度约17公里S206道路两厢绿化提质改造；2.节点打造等。</t>
  </si>
  <si>
    <t>长县政纪〔2021〕25号、长县政纪〔2022〕1号。</t>
  </si>
  <si>
    <t>稻香文化村落-红旗路龙王庙村象必组人居环境整理</t>
  </si>
  <si>
    <t>1.约1.9公里红旗路两厢人居环境整治；2.绿化种植；3.节点打造等。</t>
  </si>
  <si>
    <t>春华金鼎山社区S206沿线以及留芳集镇立面提质改造</t>
  </si>
  <si>
    <r>
      <rPr>
        <sz val="11"/>
        <rFont val="宋体"/>
        <charset val="134"/>
      </rPr>
      <t>1.</t>
    </r>
    <r>
      <rPr>
        <sz val="11"/>
        <rFont val="Arial"/>
        <charset val="134"/>
      </rPr>
      <t xml:space="preserve">	</t>
    </r>
    <r>
      <rPr>
        <sz val="11"/>
        <rFont val="宋体"/>
        <charset val="134"/>
      </rPr>
      <t>约90户立面提质改造；2</t>
    </r>
    <r>
      <rPr>
        <sz val="11"/>
        <rFont val="宋体"/>
        <charset val="134"/>
      </rPr>
      <t>.</t>
    </r>
    <r>
      <rPr>
        <sz val="11"/>
        <rFont val="宋体"/>
        <charset val="134"/>
      </rPr>
      <t>沿线人居环境提质改造；3</t>
    </r>
    <r>
      <rPr>
        <sz val="11"/>
        <rFont val="宋体"/>
        <charset val="134"/>
      </rPr>
      <t>.</t>
    </r>
    <r>
      <rPr>
        <sz val="11"/>
        <rFont val="宋体"/>
        <charset val="134"/>
      </rPr>
      <t>配套设施建设等。</t>
    </r>
  </si>
  <si>
    <t>2022-2023</t>
  </si>
  <si>
    <t>稻香文化村落龙王庙戏台片区提质改造工程</t>
  </si>
  <si>
    <t>龙王庙戏台片区立面改造、设施提质。</t>
  </si>
  <si>
    <t>春华集镇智慧停车场项目</t>
  </si>
  <si>
    <t>建设春华镇政府机关后院8亩左右停车场以及相关绿化、道路和部分设施设备。</t>
  </si>
  <si>
    <t>为缓解春华镇机关停车压力，不断提升政务服务水平，经党政办公会研究确定实施。</t>
  </si>
  <si>
    <t>九木村多功能会议室扩建及立面改造项目</t>
  </si>
  <si>
    <t>新建九木村会议室，面积约20平方米；对村部外立面进行改造。</t>
  </si>
  <si>
    <t>长县民发〔2021〕29号文件，超过部分镇级自筹。</t>
  </si>
  <si>
    <t>春华九木集镇提质改造片区工程</t>
  </si>
  <si>
    <t>春华镇九木集镇立面改造以及部分设施设备提质。</t>
  </si>
  <si>
    <t>春华镇智慧生态综合体建设</t>
  </si>
  <si>
    <t>预备</t>
  </si>
  <si>
    <t>对环卫综合体进行全面提质改造，新建一栋二层的集垃圾分类科普教育、会议培训、智慧生态终端中心等功能为一体的智慧生态综合楼，对综合体环境整体提质，改造现有房屋立面、文化，配套智慧设施，完善水电气、绿化、亮化等附属设施配套和陈列布展等，其中土建部分约330万元，采购部分月161万元。</t>
  </si>
  <si>
    <t>启动项目前期相关工作。</t>
  </si>
  <si>
    <t>助力乡村振兴发展，打造生态振兴样板，推动垃圾分类从名气向效益转化，为建设湖南省最先进的垃圾分类的研学教育基地打下坚实基础。</t>
  </si>
  <si>
    <t>春华镇便民服务中心提质改造</t>
  </si>
  <si>
    <r>
      <rPr>
        <sz val="11"/>
        <rFont val="宋体"/>
        <charset val="134"/>
      </rPr>
      <t>1</t>
    </r>
    <r>
      <rPr>
        <sz val="11"/>
        <rFont val="宋体"/>
        <charset val="134"/>
      </rPr>
      <t>.</t>
    </r>
    <r>
      <rPr>
        <sz val="11"/>
        <rFont val="宋体"/>
        <charset val="134"/>
      </rPr>
      <t>面积约1000平方米外立面改造；2</t>
    </r>
    <r>
      <rPr>
        <sz val="11"/>
        <rFont val="宋体"/>
        <charset val="134"/>
      </rPr>
      <t>.</t>
    </r>
    <r>
      <rPr>
        <sz val="11"/>
        <rFont val="宋体"/>
        <charset val="134"/>
      </rPr>
      <t>面积约750平方米屋面改造；3</t>
    </r>
    <r>
      <rPr>
        <sz val="11"/>
        <rFont val="宋体"/>
        <charset val="134"/>
      </rPr>
      <t>.</t>
    </r>
    <r>
      <rPr>
        <sz val="11"/>
        <rFont val="宋体"/>
        <charset val="134"/>
      </rPr>
      <t>内部装饰装修改造；4</t>
    </r>
    <r>
      <rPr>
        <sz val="11"/>
        <rFont val="宋体"/>
        <charset val="134"/>
      </rPr>
      <t>.</t>
    </r>
    <r>
      <rPr>
        <sz val="11"/>
        <rFont val="宋体"/>
        <charset val="134"/>
      </rPr>
      <t>配套设施建设等。</t>
    </r>
  </si>
  <si>
    <t>稻香文化村落集镇新老街文化与旅游设施设备提质改造工程</t>
  </si>
  <si>
    <t>对春华集镇新街、老街的房屋立面、交通设施、文旅设施等进行部分新建或提质升级。</t>
  </si>
  <si>
    <t>路口镇</t>
  </si>
  <si>
    <t>往年已竣工项目工程款支付</t>
  </si>
  <si>
    <t>路口镇人民政府</t>
  </si>
  <si>
    <t>路口镇华聚农产品市场基础设施建设项目、隆平稻作公园社会停车场项目、路口镇建档立卡贫困户入户道路建设项目、路口镇农贸市场提质改造项目、路口镇敬老院进出道路提质改造项目、路口镇政务服务中心提质改造项目、路口镇小微水体整治项目。</t>
  </si>
  <si>
    <t>2020-2021</t>
  </si>
  <si>
    <t>党政办公〔2021〕7号。</t>
  </si>
  <si>
    <t>稻作公园道路硬化及“白改黑”</t>
  </si>
  <si>
    <t>稻作公园五、六、七、八道及河道土路基整形、夯实15厘米C30混凝土路、路肩培土。</t>
  </si>
  <si>
    <t>明月村石咀组生态种养基地道路提质改造</t>
  </si>
  <si>
    <t>明月村石咀组机耕道及东八线平行道土路基整形、夯实15厘米C30混凝土路、5厘米厚改性沥青混凝土（含标线）、路肩培土。</t>
  </si>
  <si>
    <t>明月邻里中心周边环境整治及设施改造</t>
  </si>
  <si>
    <t>电网改造、标准化生态菜园打造、路面硬化、新建围栏、新建停车场、围栏、环境整治等。</t>
  </si>
  <si>
    <t>稻作公园强电弱电下沉</t>
  </si>
  <si>
    <t>2000米弱点线路下沉，变压器移位，560米强电线路下沉及电杆移除等。</t>
  </si>
  <si>
    <t>稻作公园环境提质</t>
  </si>
  <si>
    <t>青石路面铺设1200米，沟渠新建720米，清理水沟淤泥杂物外运，草皮铺设5800平方米，机耕道顺接20处。</t>
  </si>
  <si>
    <t>路口镇龙泉社区集镇综合整治项目</t>
  </si>
  <si>
    <t>整治范围涉及麻林新街195户民居，主要从建筑外立面及屋面改造、道路改造、污水系统改造、停车场改造、景观节点打造等。</t>
  </si>
  <si>
    <t>污水系统改造、停车场改造、景观节点打造等。</t>
  </si>
  <si>
    <t>路口镇智慧路口提质、扩增、整合建设及安全隐患整治项目</t>
  </si>
  <si>
    <r>
      <rPr>
        <sz val="11"/>
        <rFont val="宋体"/>
        <charset val="134"/>
        <scheme val="minor"/>
      </rPr>
      <t>1</t>
    </r>
    <r>
      <rPr>
        <sz val="11"/>
        <rFont val="宋体"/>
        <charset val="134"/>
        <scheme val="minor"/>
      </rPr>
      <t>.</t>
    </r>
    <r>
      <rPr>
        <sz val="11"/>
        <rFont val="宋体"/>
        <charset val="134"/>
        <scheme val="minor"/>
      </rPr>
      <t>现有安全隐患较大路口、路段监控系统提质；2</t>
    </r>
    <r>
      <rPr>
        <sz val="11"/>
        <rFont val="宋体"/>
        <charset val="134"/>
        <scheme val="minor"/>
      </rPr>
      <t>.</t>
    </r>
    <r>
      <rPr>
        <sz val="11"/>
        <rFont val="宋体"/>
        <charset val="134"/>
        <scheme val="minor"/>
      </rPr>
      <t>增设路口、路段监控系统；3</t>
    </r>
    <r>
      <rPr>
        <sz val="11"/>
        <rFont val="宋体"/>
        <charset val="134"/>
        <scheme val="minor"/>
      </rPr>
      <t>.</t>
    </r>
    <r>
      <rPr>
        <sz val="11"/>
        <rFont val="宋体"/>
        <charset val="134"/>
        <scheme val="minor"/>
      </rPr>
      <t>增设工贸企业主要危险源监控系统；4</t>
    </r>
    <r>
      <rPr>
        <sz val="11"/>
        <rFont val="宋体"/>
        <charset val="134"/>
        <scheme val="minor"/>
      </rPr>
      <t>.</t>
    </r>
    <r>
      <rPr>
        <sz val="11"/>
        <rFont val="宋体"/>
        <charset val="134"/>
        <scheme val="minor"/>
      </rPr>
      <t>整合河流、水库、压缩站、机关等监控系统。</t>
    </r>
  </si>
  <si>
    <t>完成项目建设。</t>
  </si>
  <si>
    <t>路口镇政府机关维修改造及五小场所建设提质项目</t>
  </si>
  <si>
    <t>主要建设内容：食堂维修改造、会议室综合提质、厕所标准化建设、五小场所建设及外墙渗水问题维修、干部宿舍渗水问题维修等。</t>
  </si>
  <si>
    <t>路口集镇污水管网改造项目</t>
  </si>
  <si>
    <t>对路口集镇及创都珑璟湾周边地下污水管网进行改造。</t>
  </si>
  <si>
    <t>改建直径1000污水管网约130米。</t>
  </si>
  <si>
    <t>路口镇云龙公墓提质改造项目</t>
  </si>
  <si>
    <t>在现有基础上建成总占地约20亩的公益性墓地，设施设备配套齐全，总纳葬量约1200穴。</t>
  </si>
  <si>
    <t>1.墓区绿化；2.人行道路建设。</t>
  </si>
  <si>
    <t>路口镇集镇道路交通提质、改造</t>
  </si>
  <si>
    <t>路口集镇道路、基础设施提质，规范道路交通标线、停车场、停车位、人行道建设。</t>
  </si>
  <si>
    <t>路口镇专职消防队场地建设</t>
  </si>
  <si>
    <t>专职消防队办公场所、住宿场所、车库建设。</t>
  </si>
  <si>
    <t>路口镇小微水体整治及截污治污</t>
  </si>
  <si>
    <t>路口镇范围内山塘等小微水体清淤、水质净化、整修，截污治污。</t>
  </si>
  <si>
    <t>路口镇人居环境整治</t>
  </si>
  <si>
    <t>东八线、路青线、S206沿线人居环境整治及节点环境提质改造，路青线绿化提质。</t>
  </si>
  <si>
    <t>产业发展基础设施配套项目</t>
  </si>
  <si>
    <t>农文旅融合发展产业项目发展配套项目。</t>
  </si>
  <si>
    <t>高桥镇</t>
  </si>
  <si>
    <t>长沙生态观光产业园及双孢蘑菇工厂化生产与加工建设两项目土方工程</t>
  </si>
  <si>
    <t>高桥镇人民政府</t>
  </si>
  <si>
    <t>生态观光产业园项目地块43.14亩及双胞蘑菇工厂化生产与加工建设项目地块30.27亩三通一平，包括场地平整、开挖沟槽、土方外运、土方回填与压实等。</t>
  </si>
  <si>
    <t>关于请求同意长沙生态观光产业园等项目实施土地平整及给予财政支持的请示的批示。</t>
  </si>
  <si>
    <t>农科院科普基地基础设施建设项目</t>
  </si>
  <si>
    <r>
      <rPr>
        <sz val="11"/>
        <rFont val="宋体"/>
        <charset val="134"/>
      </rPr>
      <t>1</t>
    </r>
    <r>
      <rPr>
        <sz val="11"/>
        <rFont val="宋体"/>
        <charset val="134"/>
      </rPr>
      <t>.</t>
    </r>
    <r>
      <rPr>
        <sz val="11"/>
        <rFont val="宋体"/>
        <charset val="134"/>
      </rPr>
      <t>省道S206至范金线道路提质改造及景观项目（路宽4米、长3.5公里，部分道路扩宽，部分原有路段换板，全路段白改黑，两侧绿化及路灯以及雨污水管网铺设）；2</t>
    </r>
    <r>
      <rPr>
        <sz val="11"/>
        <rFont val="宋体"/>
        <charset val="134"/>
      </rPr>
      <t>.</t>
    </r>
    <r>
      <rPr>
        <sz val="11"/>
        <rFont val="宋体"/>
        <charset val="134"/>
      </rPr>
      <t>农科院科普基地亲子游学园改造、绿化、布展项目（新建亲子游学园400平方米，园区改造、绿化提质、布展装修及水强弱电，环卫设施）；3</t>
    </r>
    <r>
      <rPr>
        <sz val="11"/>
        <rFont val="宋体"/>
        <charset val="134"/>
      </rPr>
      <t>.</t>
    </r>
    <r>
      <rPr>
        <sz val="11"/>
        <rFont val="宋体"/>
        <charset val="134"/>
      </rPr>
      <t>省道S206到金桥游客中心道路扩宽、绿化及综合提质项目（1.8公里扩宽道路增加3米，排水，路灯绿化，白改黑）；4</t>
    </r>
    <r>
      <rPr>
        <sz val="11"/>
        <rFont val="宋体"/>
        <charset val="134"/>
      </rPr>
      <t>.</t>
    </r>
    <r>
      <rPr>
        <sz val="11"/>
        <rFont val="宋体"/>
        <charset val="134"/>
      </rPr>
      <t>金井河沿河景观提质工程（3公里景观河打造，清水平台建设，游道、索道便桥修建以及绿化提质）。</t>
    </r>
  </si>
  <si>
    <t>中共长沙县委党委议事协调会纪要2018年第七次；湖南省长沙县人大常委会办公室《省农科院高桥基地乡村振兴试点项目专题调研会议备忘录》。</t>
  </si>
  <si>
    <t>慧润民宿产业配套建设项目</t>
  </si>
  <si>
    <r>
      <rPr>
        <sz val="11"/>
        <rFont val="宋体"/>
        <charset val="134"/>
      </rPr>
      <t>1</t>
    </r>
    <r>
      <rPr>
        <sz val="11"/>
        <rFont val="宋体"/>
        <charset val="134"/>
      </rPr>
      <t>.</t>
    </r>
    <r>
      <rPr>
        <sz val="11"/>
        <rFont val="宋体"/>
        <charset val="134"/>
      </rPr>
      <t>对纳入2020年建设的民宿庭院进行统一设计、规划和改造，包括植物景观打造，标识标牌建设，周边景观设施和休憩设施建设及无线网络覆盖；2</t>
    </r>
    <r>
      <rPr>
        <sz val="11"/>
        <rFont val="宋体"/>
        <charset val="134"/>
      </rPr>
      <t>.</t>
    </r>
    <r>
      <rPr>
        <sz val="11"/>
        <rFont val="宋体"/>
        <charset val="134"/>
      </rPr>
      <t>白石源片区民宿周边道路提质、白改黑、绿化、水景提质改造；3</t>
    </r>
    <r>
      <rPr>
        <sz val="11"/>
        <rFont val="宋体"/>
        <charset val="134"/>
      </rPr>
      <t>.</t>
    </r>
    <r>
      <rPr>
        <sz val="11"/>
        <rFont val="宋体"/>
        <charset val="134"/>
      </rPr>
      <t>金桥片区民宿周边道路提质、白改黑、绿化、水景提质改造。</t>
    </r>
  </si>
  <si>
    <t>乡村振兴高桥模式探索和发展的需要。整体设计打造能凸显民宿的主题和特色，促使镇域民宿朝着整体化、精品化和特色化的方向发展。</t>
  </si>
  <si>
    <t>慧润·紫竹山AAA旅游景区建设</t>
  </si>
  <si>
    <t>1.慧润·紫竹山露营基地等基础设施建设配套；2.AAA景区创建基础设施硬件建设；3.紫竹山文化旅游产业发展基础设施项目配套建设；4.金桥村紫竹尚苑至赋堂花海道路白改黑建设。</t>
  </si>
  <si>
    <t>进一步完善景区功能，提升景区形象，更好地吸引旅游消费者，促进镇域全域旅游发展。</t>
  </si>
  <si>
    <t>市级美丽河流创建工程</t>
  </si>
  <si>
    <t>跌水步道、滨水挡墙、荷花桥提质、碎石地面、桥墩堆石、植物种植、排水沟改造、挡土墙、石制围栏、凉亭、铺装、台阶等。</t>
  </si>
  <si>
    <t>长县发改投〔2020〕484号。</t>
  </si>
  <si>
    <t>维汉故居游客接待中心及周边配套建设项目</t>
  </si>
  <si>
    <t>新建维汉故居游客接待中心、卫生间、影音室，并对保留屋进行瓦顶修缮及居民自留地房屋建设茶吧等。</t>
  </si>
  <si>
    <t>更好地开展爱国主义教育，发展红色旅游，带动周边地区经济发展。争取百年文物保护项目支持。</t>
  </si>
  <si>
    <t>高桥镇垃圾资源化利用中心及周边配套项目</t>
  </si>
  <si>
    <t>新建厨余垃圾、餐厨垃圾、秸秆、园林绿化垃圾资源化利用中心、进出道路、高价值垃圾分类回收仓库、给排水。</t>
  </si>
  <si>
    <t>《2020年长沙县农村生活垃圾分类提升行动实施方案》。</t>
  </si>
  <si>
    <t>高桥镇棚改二期项目配套基础设施建设工程（S206沿线）</t>
  </si>
  <si>
    <t>临S206新建政府大门、道路及配套设施建设，文化活动中心建设。</t>
  </si>
  <si>
    <t>2020-2022</t>
  </si>
  <si>
    <t>全面完工。</t>
  </si>
  <si>
    <t>长县发改投〔2019〕208号、长县发改投〔2019〕26号满足卫生院等民生项目配套需求，作为特色小镇创建的必然要求。</t>
  </si>
  <si>
    <t>生态移民五零小区管服中心</t>
  </si>
  <si>
    <t>管服中心建筑面积1500平方米以及配套广场、绿化、道路、停车位、管网、电力等。</t>
  </si>
  <si>
    <t>为完善安置区管理需要，亟需配套建设社区管理中心。</t>
  </si>
  <si>
    <t>高桥镇维汉故居文旅融合建设项目</t>
  </si>
  <si>
    <t>游客接待中心餐厅、茶室、多媒体及民宿内部装修；强弱电、监控、广播系统；给排水、洁具。</t>
  </si>
  <si>
    <t>更好地开展爱国主义教育，发展红色旅游，带动周边地区经济发展，争取百年文物保护项目支持。</t>
  </si>
  <si>
    <t>紫竹山-玉皇山道路护坡项目</t>
  </si>
  <si>
    <t>55米长、高约7米山坡进行麻石护砌共计430立方米，约60米长、宽5.5米损毁道路进行修复，并沿山系开沟65米，沟宽35公分。</t>
  </si>
  <si>
    <t>消除景区道路交通安全隐患。</t>
  </si>
  <si>
    <t>高桥镇集镇路面维修养护项目</t>
  </si>
  <si>
    <t>起于生态移民小区，止于茶香北路与S206线交汇处，维修养护内容为基础层开挖、沥青与混凝土换填。</t>
  </si>
  <si>
    <t>改善集镇路面状况，方便周边群众出行，美化集镇风貌。</t>
  </si>
  <si>
    <t>油榨冲水库建设项目</t>
  </si>
  <si>
    <t>均质土坝建设、溢洪道修建、输水涵管修建、配套设施建设。</t>
  </si>
  <si>
    <t>县水利局《长沙县增水工程规划》。</t>
  </si>
  <si>
    <t>高桥集镇污水管网S206沿线改扩建工程</t>
  </si>
  <si>
    <t>污水管网、检查井及相关附属配套设施，污水处理终端采购。</t>
  </si>
  <si>
    <t>更好地落实乡镇污水截污治污行动和乡村振兴战略。</t>
  </si>
  <si>
    <t>生态移民五零小区护坡工程</t>
  </si>
  <si>
    <t>白鹭湖生态移民安置区护坡、挡土墙、绿化及排水等。</t>
  </si>
  <si>
    <t>敬老院、生态移民三期、乔里河交界地段边坡存在安全隐患，需要加快整治。</t>
  </si>
  <si>
    <t>北向二路及边坡项目</t>
  </si>
  <si>
    <t>道路长290米，路幅8米宽，水稳层加沥青混泥土，两边人行道及边坡，排水、污水、亮化及绿化。</t>
  </si>
  <si>
    <t>连通省道S206与高桥集镇老街，作为企业用地配套的黄金大道，它的建设能有效促进企业的生产发展，方便当地居民出行。</t>
  </si>
  <si>
    <t>金井镇</t>
  </si>
  <si>
    <t>金井镇垃圾分拣中心工程</t>
  </si>
  <si>
    <t>金井社区</t>
  </si>
  <si>
    <t>金井镇人民政府</t>
  </si>
  <si>
    <t>镇级分拣中心建设，房屋改造、钢架棚搭建等。</t>
  </si>
  <si>
    <t>金井镇古井古寺片区生活污水集中处理工程</t>
  </si>
  <si>
    <t>金井镇古井古寺片区污水管道开挖、铺设，提升收集及排放能力。</t>
  </si>
  <si>
    <t>金井镇文明实践所改造工程</t>
  </si>
  <si>
    <t>占地面积200平方米，将原文化站改造成新时代文明实践所，提升其服务职能。</t>
  </si>
  <si>
    <t>蒲塘村公共服务点</t>
  </si>
  <si>
    <t>大坪村服务点占地面积1450平方米，将原大坪小学旧址改造成绿色厨房、公共餐厅、宣教中心、理事会办公室等部分。</t>
  </si>
  <si>
    <t>金井镇五零建设示范点</t>
  </si>
  <si>
    <t>1-2个村社区</t>
  </si>
  <si>
    <t>预计打造1-2个五零示范点。</t>
  </si>
  <si>
    <t>金井镇鑫龙公墓提质改造工程</t>
  </si>
  <si>
    <t>新沙村</t>
  </si>
  <si>
    <t>鑫龙公墓墓葬区改造、园区道路、绿化提质。</t>
  </si>
  <si>
    <t>残疾人无障碍设施改造</t>
  </si>
  <si>
    <t>14个村（社区）</t>
  </si>
  <si>
    <t>金井镇残疾人无障碍设施建设及改造。</t>
  </si>
  <si>
    <t>金井镇双江卫生院外墙维修改造</t>
  </si>
  <si>
    <t>金井镇双江社区</t>
  </si>
  <si>
    <t>门楼新建、外墙维修重做油漆、加仿古坡瓦、改42扇铝合窗。建设面积900平方米。</t>
  </si>
  <si>
    <t>双江敬老院提质改造</t>
  </si>
  <si>
    <t>金井镇双江敬老院</t>
  </si>
  <si>
    <t>围栏重建、墙面修复以及其他基础设施建设。</t>
  </si>
  <si>
    <t>石壁湖公园维护、维修工程　</t>
  </si>
  <si>
    <t>金井镇　</t>
  </si>
  <si>
    <t>石壁湖公园路灯、绿化、游步道基础设施维修等。</t>
  </si>
  <si>
    <t>金龙村花园片区道路提质改造工程</t>
  </si>
  <si>
    <t>金龙村</t>
  </si>
  <si>
    <t>片区道路拓宽、硬化及白改黑。</t>
  </si>
  <si>
    <t>长沙县G107-G4-S206-S11联络线电力线路改迁工程</t>
  </si>
  <si>
    <t>金井社区、湘丰村</t>
  </si>
  <si>
    <t>组立水泥电杆、敷设高低压电缆、安装高压环网柜等。</t>
  </si>
  <si>
    <t>集镇拍卖C地块边坡支护工程</t>
  </si>
  <si>
    <t>金龙村、沙田村</t>
  </si>
  <si>
    <t>边坡安全隐患治理、挡土墙砌筑等。</t>
  </si>
  <si>
    <t>旅游环线提质改造项目</t>
  </si>
  <si>
    <t>湘丰村、金龙村</t>
  </si>
  <si>
    <t>旅游环线基础设施配套，绿化提质等。</t>
  </si>
  <si>
    <t>金井镇综合楼维修改造工程</t>
  </si>
  <si>
    <t>综合楼屋面防水处理、门窗更换、墙面处理、门楼加固等。</t>
  </si>
  <si>
    <t>金井集镇背街小巷改造工程（二期）</t>
  </si>
  <si>
    <t>金井集镇房屋后街美化、亮化、乱象整治(制革厂、水管站拍卖地周边围墙等)。</t>
  </si>
  <si>
    <t>金井镇房屋安全隐患整治工程</t>
  </si>
  <si>
    <t>金井集镇沿街房屋立面安全隐患整治，破顺线条拆除等。</t>
  </si>
  <si>
    <t>金井镇金井大道绿化提质改造工程</t>
  </si>
  <si>
    <t>金井大道绿化提质，基础设施配套等。</t>
  </si>
  <si>
    <t>金井镇双江公园基础设施维护维修工程</t>
  </si>
  <si>
    <t>双江社区</t>
  </si>
  <si>
    <t>双江公园基础设施进行维护维修工程。</t>
  </si>
  <si>
    <t>金井镇黑臭水体二标段治理工程</t>
  </si>
  <si>
    <t>水体清淤及其附属设施建设。</t>
  </si>
  <si>
    <t>金井镇石井村七家组道路拓改工程</t>
  </si>
  <si>
    <t>石井村</t>
  </si>
  <si>
    <t>道路拓宽改造，水沟修筑等。</t>
  </si>
  <si>
    <t>金井镇金龙村旅游厕所新建工程</t>
  </si>
  <si>
    <t>新建金龙村旅游厕所。</t>
  </si>
  <si>
    <t>金井镇双江社区基础设施提质改造工程</t>
  </si>
  <si>
    <t>机耕道整修、边坡护砌、沟渠修复等。</t>
  </si>
  <si>
    <t>金井镇沙田村基础设施提质改造工程</t>
  </si>
  <si>
    <t>沙田村</t>
  </si>
  <si>
    <t>金井社区上洲组至春风组房屋提质改造工程</t>
  </si>
  <si>
    <t>对金井社区上洲组至春风组沿线房屋立面改造、环境整治及绿化补植等。</t>
  </si>
  <si>
    <t>金井社区古井古寺节点整治建设项目</t>
  </si>
  <si>
    <t>突出金井古井周边文化元素，进行景观节点打造、沿线亮化及环境整治建设。</t>
  </si>
  <si>
    <t>金井社区金井河绿化提质改造</t>
  </si>
  <si>
    <t>土地整理、苗木种植、清除杂物、环境整治等。</t>
  </si>
  <si>
    <t>双江社区污水管道改造工程</t>
  </si>
  <si>
    <t>双江社区污水管网改造，铺设污水支管，检修井等。</t>
  </si>
  <si>
    <t>金井社区九西组道路拓改工程</t>
  </si>
  <si>
    <t>道路拓宽，边坡挡土墙砌筑，路基整平，沥青铺筑等。</t>
  </si>
  <si>
    <t>金井集镇立面安全隐患修复</t>
  </si>
  <si>
    <t>金井集镇约200缝门面立面安全隐患消除。</t>
  </si>
  <si>
    <t>双江集镇立面安全隐患整治</t>
  </si>
  <si>
    <t>双江集镇立面安全隐患消除约240缝门面。</t>
  </si>
  <si>
    <t>S206、S319部分路段安全隐患、标识标牌示范工程</t>
  </si>
  <si>
    <t>在S206、S319道路部分路口及隐患点设置安全警示标志及标牌。</t>
  </si>
  <si>
    <t>金井镇水毁恢复工程</t>
  </si>
  <si>
    <t>雨水冲刷垮塌路段整修，挡土墙砌筑，排水沟恢复，绿化恢复等。</t>
  </si>
  <si>
    <t>金井镇道路交通隐患治理</t>
  </si>
  <si>
    <t>14个村社区上报需镇级统筹治理的道路交通隐患点治理，分季度实施。</t>
  </si>
  <si>
    <t>金井镇10千伏惠农线、谭山线电力改迁工程</t>
  </si>
  <si>
    <t>建设内容组立水泥电杆、敷设高低压电缆、安装高压环网柜等。</t>
  </si>
  <si>
    <t>金井镇沙田至金井社区管网等基础设施建设工程</t>
  </si>
  <si>
    <t>建设内容主要是土方开挖、管网敷设、砖石砌筑等。</t>
  </si>
  <si>
    <t>金井镇退耕还湿项目</t>
  </si>
  <si>
    <t>项目区面积75亩，含小微湿地47亩，河道两侧绿化28亩。</t>
  </si>
  <si>
    <t>金井镇专职消防救援站阵地建设</t>
  </si>
  <si>
    <t>金井镇原林业站</t>
  </si>
  <si>
    <t>1.办公、住宿用房按县局统一标准进行装修和设施、设备购置；2.救援车车库、救援设施设备库房建设等。</t>
  </si>
  <si>
    <t>金井茶园周边人居环境整治工程</t>
  </si>
  <si>
    <t>周边环境整治、菜地建设、农田整理、排水设施完善等。</t>
  </si>
  <si>
    <t>茶园民宿及配套设施建设</t>
  </si>
  <si>
    <t>黄埔屋场周边环境整治，房屋改造，景观节点打造等。</t>
  </si>
  <si>
    <t>金井核心茶园沙田片配套设施建设</t>
  </si>
  <si>
    <t>沙田村美丽屋场、停车坪、山林修整等。</t>
  </si>
  <si>
    <t>2021年农业水利项目</t>
  </si>
  <si>
    <t>金井镇金花园河道治理工程、新沙河鲁家坝至枫城源河道治理工程、石板河水毁治理工程、南岳水库清淤工程、藕塘水库隧洞加固工程等。</t>
  </si>
  <si>
    <t>2020年乡村振兴县级示范镇创建项目</t>
  </si>
  <si>
    <t>进行金井镇金龙村、新沙村、惠农村乡村振兴项目建设。</t>
  </si>
  <si>
    <t>长县发改〔2020〕33号。</t>
  </si>
  <si>
    <t>金井美丽幸福河建设工程</t>
  </si>
  <si>
    <t>绿化提质、文体广场建设、配套文体游乐器材、标识标牌。</t>
  </si>
  <si>
    <t>美丽宜居乡村建设配套设施。</t>
  </si>
  <si>
    <t>金井老街片区环境整治工程</t>
  </si>
  <si>
    <t>片区道路白改黑、景观节点提质，周边环境整治等。</t>
  </si>
  <si>
    <t>金井镇古井古寺美丽宜居村庄建设工程</t>
  </si>
  <si>
    <t>对金井镇古井古寺进行道路建设、亮化提质、导览导视提质等美丽宜居村庄建设。</t>
  </si>
  <si>
    <t>对金井镇古井古寺进行道路建设、亮化提质、导览导视提质等美丽宜居村庄建设</t>
  </si>
  <si>
    <t>金井组级文化阵地建设工程</t>
  </si>
  <si>
    <t>对金井片区进行文化氛围、文化景墙、茶运码头、组级阵地建设等。</t>
  </si>
  <si>
    <t>对金井片区进行文化氛围、文化景墙、组级阵地建设等。</t>
  </si>
  <si>
    <t>金井社区人居环境整治工程</t>
  </si>
  <si>
    <t>片区房前屋后、菜地、景观节点、田园提质等。</t>
  </si>
  <si>
    <t>片区房前屋后、菜地、景观节点提质等。</t>
  </si>
  <si>
    <t>金井河集镇段景观步道建设工程</t>
  </si>
  <si>
    <t>水体整治，景观水体、景观桥梁建设等。</t>
  </si>
  <si>
    <t>金井卫生院维修维护工程</t>
  </si>
  <si>
    <t>建设规模4728平方米，值班用房和宿舍楼的屋顶进行维修，门窗进行整体更换，宿舍楼的水电重新安装，室内外的墙面粉刷、住院楼顶楼防水等处理。</t>
  </si>
  <si>
    <t>满足职工的基本生活需要。</t>
  </si>
  <si>
    <t>金井镇双江卫生院提质改造</t>
  </si>
  <si>
    <t>卫生院年久失修结构锈蚀、墙面瓷砖偶有脱落、屋面漏水，对金井镇双江卫生院进行提质改造。</t>
  </si>
  <si>
    <t>金井镇组级治理示范点建设工程</t>
  </si>
  <si>
    <t>打造1-2个金井镇组级治理示范点。</t>
  </si>
  <si>
    <t>强化党建引领。</t>
  </si>
  <si>
    <t>金井镇易地搬迁安置点配套建设维护工程</t>
  </si>
  <si>
    <t>配套设施建设，后续维护及管理。</t>
  </si>
  <si>
    <t>异地搬迁配套</t>
  </si>
  <si>
    <t>观佳集镇棚户区基础配套工程</t>
  </si>
  <si>
    <t>完善观佳集镇棚户区基础配套工程。</t>
  </si>
  <si>
    <t>金井集镇拍卖C地块基础设施工程</t>
  </si>
  <si>
    <t>完善集镇C地块基础设施，电力杆线、雨污水管道、杂草杂物清除、场地整理等。</t>
  </si>
  <si>
    <t>国土开发建设配套。</t>
  </si>
  <si>
    <t>金井绿茶小镇配套设施建设工程</t>
  </si>
  <si>
    <t>茶旅融合配套设施建设、旅游公共厕所、停车场等。</t>
  </si>
  <si>
    <t>茶旅融合建设配套。</t>
  </si>
  <si>
    <t>绿茶小镇乡村振兴示范片区人居环境整治</t>
  </si>
  <si>
    <t>茶旅融合示范片打造，周边环境整治、菜地建设、农田整理、排水设施完善、景观围墙、绿化与基础设施提质等。</t>
  </si>
  <si>
    <t>乡村振兴人居环境整治。</t>
  </si>
  <si>
    <t>S206与金井大道交汇口提质改造工程</t>
  </si>
  <si>
    <t>对S206与金井大道交汇口进行土地整理、清除杂物、环境整治、苗木种植等。</t>
  </si>
  <si>
    <t>集镇提质。</t>
  </si>
  <si>
    <t>金井美丽农村公路示范工程</t>
  </si>
  <si>
    <t>片区道路拓宽、硬化、白改黑，排水设施及绿化。</t>
  </si>
  <si>
    <t>道路提质改造。</t>
  </si>
  <si>
    <t>金井茶园道路微循环建设工程</t>
  </si>
  <si>
    <t>金井茶园道路微循环建设，增设排水设施等。</t>
  </si>
  <si>
    <t>完善路网。</t>
  </si>
  <si>
    <t>金龙村坝弯里至花园组景观步道建设工程</t>
  </si>
  <si>
    <t>坝弯里至花园组水系改造，土地平整，新建景观步道等。</t>
  </si>
  <si>
    <t>完善基础配套。</t>
  </si>
  <si>
    <t>金井镇民宿及组级阵地建设工程</t>
  </si>
  <si>
    <t>民宿装饰装修及外部配套设施建设、组级阵地装饰装修及配套设施建设。</t>
  </si>
  <si>
    <t>金井镇花园片区文旅融合基础设施配套</t>
  </si>
  <si>
    <t>配套设施建设、游步道、亲子平台等。</t>
  </si>
  <si>
    <t>金井社区九西组片区治理工程</t>
  </si>
  <si>
    <t>绿化、环境整治、庭院美化等。</t>
  </si>
  <si>
    <t>金井社区金合组基础设施改造工程</t>
  </si>
  <si>
    <t>道路、排水、绿化、公共基础设配套等。</t>
  </si>
  <si>
    <t>绿茶小镇湘丰乡村振兴示范片区人居环境整治</t>
  </si>
  <si>
    <t>绿茶小镇湘丰片区水利设施建设</t>
  </si>
  <si>
    <t>山塘、水渠疏浚整治及改造提质，水体治理等。</t>
  </si>
  <si>
    <t>湘丰片区农耕文化节点建设工程</t>
  </si>
  <si>
    <t>打卡点设施；农耕器具展示；稻田文化及造型；茶园文化等。</t>
  </si>
  <si>
    <t>茶马古道历史故事节点建设工程</t>
  </si>
  <si>
    <t>杂物清理；卫生整治；土地整治硬化；历史场景复原雕像；宣传牌；文化提质装饰；停车位建设等。</t>
  </si>
  <si>
    <t>湘丰茶博园红色知青点改造项目</t>
  </si>
  <si>
    <t>对湘丰茶博园红色知青点进行改造。</t>
  </si>
  <si>
    <t>脱甲茶街节点打造项目</t>
  </si>
  <si>
    <t>脱甲茶街节点建设。</t>
  </si>
  <si>
    <t>湘丰片区红色文化馆改造工程</t>
  </si>
  <si>
    <t>文化馆装饰装修；文化馆内外文化打造；毛主席雕像场景还原等。</t>
  </si>
  <si>
    <t>湘丰片区美丽宜居村庄建设</t>
  </si>
  <si>
    <t>对湘丰村进行亮化提质、环境整治、苗木种植等美丽宜居村庄建设。</t>
  </si>
  <si>
    <t>绿茶小镇湘丰片区道路提质改造工程</t>
  </si>
  <si>
    <t>湘丰茶博园至三珍虎园沿线房屋风貌整治工程</t>
  </si>
  <si>
    <t>卫生治理；外墙粉刷；文化上墙；房前屋后建设；田地规范整治。</t>
  </si>
  <si>
    <t>湘丰茶博园至三珍虎园沿线绿化改造工程</t>
  </si>
  <si>
    <t>路侧树木优化；空边隙地绿化建设；茶园美化等。</t>
  </si>
  <si>
    <t>脱甲茶街整治项目</t>
  </si>
  <si>
    <t>茶街两侧树木优化升级、环境整治、形象提质、“茶”“虎”文化宣传等。</t>
  </si>
  <si>
    <t>湘丰茶博园至三珍虎园强弱电线路整治</t>
  </si>
  <si>
    <t>沿线强弱电线路提质改造建设。</t>
  </si>
  <si>
    <t>绿茶小镇茶旅民宿配套设施建设</t>
  </si>
  <si>
    <t>湘丰乡村振兴示范片美丽宜居村庄连片建设</t>
  </si>
  <si>
    <t>美丽宜居村庄建设。</t>
  </si>
  <si>
    <t>湘丰村高质循环乡村产业示范园建设</t>
  </si>
  <si>
    <t>产业园区基础设施配套。</t>
  </si>
  <si>
    <t>湘丰茶博园至三珍虎园“茶”“虎”文化打造项目</t>
  </si>
  <si>
    <t>对湘丰茶博园至三珍虎园沿线进行“茶”“虎”文化创意、宣传及相关内容制作。</t>
  </si>
  <si>
    <t>湘丰片区美丽宜居村庄建设组级治理点建设</t>
  </si>
  <si>
    <t>党建引领组级治理点提质改造、组级阵地、组级公示栏等。</t>
  </si>
  <si>
    <t>金井集镇新建片区管网、道路建设工程</t>
  </si>
  <si>
    <t>金井集镇新建片区土方开挖、敷设管网、新建道路、土方回填等。</t>
  </si>
  <si>
    <t>金井国土开发用地建设项目</t>
  </si>
  <si>
    <t>金井国土开发用地建设项目。</t>
  </si>
  <si>
    <t>石壁湖开发片区电力杆线改迁工程</t>
  </si>
  <si>
    <t>石壁湖开发片区电力杆线改迁。</t>
  </si>
  <si>
    <t>金井集镇公共设施提质改造工程</t>
  </si>
  <si>
    <t>金井集镇人行道、路灯等公共设施配套，提质改造。</t>
  </si>
  <si>
    <t>金井镇电力杆线迁改工程</t>
  </si>
  <si>
    <t>金井镇电力杆线迁改、管线综合改造等。</t>
  </si>
  <si>
    <t>金井镇雨污管道疏通维护工程</t>
  </si>
  <si>
    <t>对雨污管道、检修井进行疏通维护、清除杂物等。</t>
  </si>
  <si>
    <t>天燃气基础设施配套工程</t>
  </si>
  <si>
    <t>杆线迁移、土方开挖、敷设燃气管网、场地平整恢复等。</t>
  </si>
  <si>
    <t>燃气入镇配套设施。</t>
  </si>
  <si>
    <t>数字茶旅融合管理建设工程</t>
  </si>
  <si>
    <t>数字旅游、茶旅融合、数字管理建设等。</t>
  </si>
  <si>
    <t>智慧金井城镇化打造项目</t>
  </si>
  <si>
    <t>建设智慧公共服务和城市管理系统、建设“数字交通”工程、完善公安、城管、公路等监控体系和信息网络系统，促进智慧政务、教育文化、服务贸易等。</t>
  </si>
  <si>
    <t>金井镇双江片区道路微循环建设工程</t>
  </si>
  <si>
    <t>边坡修复、土方工程、道路硬化、排水配套等，完善支路路网建设，打通交通“最后一公里”。</t>
  </si>
  <si>
    <t>双江片区人居环境整治工程</t>
  </si>
  <si>
    <t>龙岭公墓工程提质改造工程</t>
  </si>
  <si>
    <t>金井镇龙岭公墓</t>
  </si>
  <si>
    <t>建设面积6600平方米。新增墓穴建设、公墓绿化建设、道路建设、墓穴墙建设。</t>
  </si>
  <si>
    <t>对公墓提质改造，提升整体质量。</t>
  </si>
  <si>
    <t>2022年安全隐患整治项目</t>
  </si>
  <si>
    <t>镇域范围内安全隐患整治。</t>
  </si>
  <si>
    <t>消除安全隐患。</t>
  </si>
  <si>
    <t>金井镇主要道路交通隐患整治工程</t>
  </si>
  <si>
    <t>对金井镇14个村社区主要道路交通隐患点进行整治。</t>
  </si>
  <si>
    <t>金双线沿线路况整治工程</t>
  </si>
  <si>
    <t>对金双线沿线路灯、电力线路等进行线路修复、路灯亮化整修工程。</t>
  </si>
  <si>
    <t>金井农贸市场提质改造工程</t>
  </si>
  <si>
    <t>对金井农贸市场进行道路、管网、停车场改造，市场功能分区设施等，消除安全隐患。</t>
  </si>
  <si>
    <t>金井镇双江文化公园提质改造工程</t>
  </si>
  <si>
    <t>双江文化公园绿化苗木提质、完善基础设施及功能分区等。</t>
  </si>
  <si>
    <t>金井镇湿垃圾处理中心建设工程</t>
  </si>
  <si>
    <t>在金井社区黄泥洞组新建一座湿垃圾处理中心，主要为中心主体搭建，场内土地平整硬化及其它附属设施配套。</t>
  </si>
  <si>
    <t>开慧镇</t>
  </si>
  <si>
    <t>开慧敬老院电线线路改造、开慧镇白沙敬老院房屋维修改造</t>
  </si>
  <si>
    <t>开慧镇人民政府</t>
  </si>
  <si>
    <t>对开慧敬老院内电线线路改造；对白沙敬老院厕所漏水、墙面、房门及屋顶维修改造。</t>
  </si>
  <si>
    <t>开慧镇政府机关“四小”活动场地改造项目、开慧镇政府机关设施维修及环境综合整治</t>
  </si>
  <si>
    <t>对机关“四小”活动场地进行维修改造；政府机关设施维修及环境综合整治。</t>
  </si>
  <si>
    <t>开慧镇水毁修复工程、白沙杉树坝水毁重建工程</t>
  </si>
  <si>
    <t>对镇域范围内垮塌边坡、路基进行修复加固；对杉树坝水毁坝体进行拆除重建，重建溢流坝。</t>
  </si>
  <si>
    <t>五子冲集中居住点环境综合整治、开慧镇绿化节点打造、开慧镇环境整治</t>
  </si>
  <si>
    <t>对镇域内环境进行综合整治、美化，提升文旅小镇品质。</t>
  </si>
  <si>
    <t>开慧镇专职消防站改造项目、麻林河君子桥生态治水项目</t>
  </si>
  <si>
    <t>对原白沙水管站、畜牧站进行改造；小型闸坝一座、人工湿地、河道清淤等。</t>
  </si>
  <si>
    <t>开慧镇葛家山村安置地基础设施配套项目</t>
  </si>
  <si>
    <t>对葛家山村党校安置地进行基础设施配套及周边附属工程。</t>
  </si>
  <si>
    <t>特色小镇创建需要。</t>
  </si>
  <si>
    <t>开慧镇板仓人工湿地治污项目</t>
  </si>
  <si>
    <t>对板仓人工湿地周边污水管网进行提质改造，清除水中绿藻。</t>
  </si>
  <si>
    <t>板仓人工湿地为开慧故里5A景区核心地段，因周边污水汇入导致水质污染严重，急需提质污水管网、清除绿藻等项目有效治污。</t>
  </si>
  <si>
    <t>开慧镇禁毒阵地周边环境整治</t>
  </si>
  <si>
    <t>对禁毒阵地周边环境进行整治。</t>
  </si>
  <si>
    <t>对禁毒阵地周边环境进行环境整治、维修、管网改造。</t>
  </si>
  <si>
    <t>充分利用禁毒阵地开展毒品预防教育工作提供良好的环境</t>
  </si>
  <si>
    <t>开慧镇“茶文旅”示范片区基础设施配套</t>
  </si>
  <si>
    <t>“茶文旅”示范片区道路硬化、水沟、游步道等基础设施建设。</t>
  </si>
  <si>
    <t>打造“茶文旅”示范片区，促进区域文旅融合发展。</t>
  </si>
  <si>
    <t>大明湖片区提质改造</t>
  </si>
  <si>
    <t>对大明湖片区进行绿化提质、旅游设施建设。</t>
  </si>
  <si>
    <t>黄兴大道锡福路口为开慧镇主要交通路口，有必要进行提质提升环境品质。</t>
  </si>
  <si>
    <t>枫树湾集中居住点基础设施配套</t>
  </si>
  <si>
    <t>对枫树湾集中居住点进行整治、基础设施建设</t>
  </si>
  <si>
    <t>对枫树湾集中居住点进行整治、基础设施建设。</t>
  </si>
  <si>
    <t>集镇房屋天沟边及外墙构建等脱落情况严重，存在严重安全隐患。</t>
  </si>
  <si>
    <t>许方路--缪伯英故居节点环境综合整治</t>
  </si>
  <si>
    <t>对许方路-缪伯英故居节点两侧进行环境整治，绿化提质等。</t>
  </si>
  <si>
    <t>缪伯英故居为开慧镇红色旅游线路重要景点，有必要对沿线进行整治提质。</t>
  </si>
  <si>
    <t>五子冲集中居住点亮化工程</t>
  </si>
  <si>
    <t>在五子冲集居点进行亮化。</t>
  </si>
  <si>
    <t>解决居民夜间出行安全隐患。</t>
  </si>
  <si>
    <t>开慧中学生活污水处理</t>
  </si>
  <si>
    <t>葛家山村</t>
  </si>
  <si>
    <t>对开慧中学生活污水进行处理。</t>
  </si>
  <si>
    <t>建设开慧中学生活污水处理。</t>
  </si>
  <si>
    <t>新开慧中学2022年计划投入使用，急需建设污水处理设施处理生活污水。</t>
  </si>
  <si>
    <t>枫林市村集镇提质改造</t>
  </si>
  <si>
    <t>枫林市村</t>
  </si>
  <si>
    <t>招牌规范、路灯、人行道铺沥青。</t>
  </si>
  <si>
    <t>有效利用闲置土地，集中优化经营模式，招商引资壮大集体经济。</t>
  </si>
  <si>
    <t>机关办公楼及宿舍楼维修改造</t>
  </si>
  <si>
    <t>对机关办公楼及宿舍楼维修改造。</t>
  </si>
  <si>
    <t>机关办公用房、宿舍楼老旧，部分设施需要修整改造。</t>
  </si>
  <si>
    <t>机关“六小”文体活动室建设</t>
  </si>
  <si>
    <t>新建一个机关文体活动室。</t>
  </si>
  <si>
    <t>现有活动室老旧、漏水，容纳人数较少。</t>
  </si>
  <si>
    <t>余家坳生态片区基础设施建设</t>
  </si>
  <si>
    <t>对整组进行美化建设，打造美丽宜居示范点。</t>
  </si>
  <si>
    <t>打造美丽宜居示范点。</t>
  </si>
  <si>
    <t>枫林市村农贸市场建设项目</t>
  </si>
  <si>
    <t>修建四层约4000平方米农贸大市场。</t>
  </si>
  <si>
    <t>农贸市场建设有利于推动经济的优化发展，更好的适应人群需要，招商引资壮大集体经济。</t>
  </si>
  <si>
    <t>开慧研学基地消防设施建设</t>
  </si>
  <si>
    <t>开慧村段冲组</t>
  </si>
  <si>
    <t>开慧镇开慧村</t>
  </si>
  <si>
    <t>对开慧研学基地约1800平方米建筑进行消防设施建设。</t>
  </si>
  <si>
    <t>对开慧研学基地约1800平方建筑进行消防设施建设。</t>
  </si>
  <si>
    <t>完善消防设施后出租，盘活闲置集体资产。</t>
  </si>
  <si>
    <t>开慧村红色记忆馆改造</t>
  </si>
  <si>
    <t>开慧村余家坳组</t>
  </si>
  <si>
    <t>对开慧村红色记忆馆进行装修。</t>
  </si>
  <si>
    <t>进一步挖掘开慧红色旅游资源，打造游客红色记忆体验基地。</t>
  </si>
  <si>
    <t>开慧村对外展示中心装修</t>
  </si>
  <si>
    <t>开慧村徐家组</t>
  </si>
  <si>
    <t>对开慧村对外展示中心进行装修。</t>
  </si>
  <si>
    <t>完善开慧村对外展示中心，盘活集体闲置资产。</t>
  </si>
  <si>
    <t>飘峰山水土流失治理工程</t>
  </si>
  <si>
    <t>飘峰山村</t>
  </si>
  <si>
    <t>对飘峰山水土流失进行治理。</t>
  </si>
  <si>
    <t>治理措施与复垦利用相结合，统筹布局各类水保措施，形成完善的水土流失防治体系。</t>
  </si>
  <si>
    <t>长沙县委党校汉硕特色分校周边基础设施配套</t>
  </si>
  <si>
    <t>长沙县委党校汉硕特色分校周边边坡修整护砌、排水设施、草皮苗木栽种、研学游步道、道路提质。</t>
  </si>
  <si>
    <t>提升教育环境，有效开展教育活动。</t>
  </si>
  <si>
    <t>开慧镇民宿片区基础配套提质</t>
  </si>
  <si>
    <t>民宿片区游步道建设、排水设施、苗木提质等。</t>
  </si>
  <si>
    <t>完善开慧村精品民宿设施后出租，盘活集体闲置资产。</t>
  </si>
  <si>
    <t>斯洛特湖水体治理工程</t>
  </si>
  <si>
    <t>斯洛特湖清淤和水体治理等。</t>
  </si>
  <si>
    <t>景观效应不够强，水体待提质。</t>
  </si>
  <si>
    <t>白沙坝湿地提质改造工程</t>
  </si>
  <si>
    <t>白沙坝清淤和周边亮化、美化等提质改造。</t>
  </si>
  <si>
    <t>永红桥新建项目</t>
  </si>
  <si>
    <t>枫林市村永红桥新建。</t>
  </si>
  <si>
    <t>该处为安全隐患点，交通量大且路段成90度急转弯。</t>
  </si>
  <si>
    <t>开慧镇板仓集镇亮化绿化提质改造</t>
  </si>
  <si>
    <t>对开慧镇板仓集镇进行洁化、绿化、净化、序化、美化提质改造。</t>
  </si>
  <si>
    <t>提升集镇生活质量，方便出行安全带动居民经济效益。</t>
  </si>
  <si>
    <t>开慧镇集镇周边环境整治</t>
  </si>
  <si>
    <t>对开慧镇集镇周边环境进行整治。</t>
  </si>
  <si>
    <t>提升集镇生活质量，带动居民经济效益。</t>
  </si>
  <si>
    <t>杨柳坡党支部旧址维修改造</t>
  </si>
  <si>
    <t>对杨柳坡党支部旧址地面、门窗等进行维修改造。</t>
  </si>
  <si>
    <t>完善杨柳坡党支部旧址设施，提升红色旅游景点品质。</t>
  </si>
  <si>
    <t>开慧镇党建公园提质打造</t>
  </si>
  <si>
    <t>对开慧镇党建公园路口平整、绿化节点打造。</t>
  </si>
  <si>
    <t>为主要交通路口，是提升文旅小镇品质的重要节点。</t>
  </si>
  <si>
    <t>白沙中学维修改造及周边整治</t>
  </si>
  <si>
    <t>对白沙中学教学楼进行屋面改造、建筑修缮，周边绿化修复等。</t>
  </si>
  <si>
    <t>白沙中学明年将搬迁腾空，为盘活闲置资产进行改造招商。</t>
  </si>
  <si>
    <t>李家山社区集镇污水管网建设</t>
  </si>
  <si>
    <t>对李家山社区集镇污水管网进行提质改造。</t>
  </si>
  <si>
    <t>李家山社区集镇污水管网急需扩容提质，增加污水处理能力。</t>
  </si>
  <si>
    <t>狮冲河粟树组-中间组段河道治理工程</t>
  </si>
  <si>
    <t>400米河道清理、护砌。</t>
  </si>
  <si>
    <t>存在较大安全隐患，群众意愿强烈。</t>
  </si>
  <si>
    <t>枫林市村永兴河道杉山段整治</t>
  </si>
  <si>
    <t>380米河道清理、护砌。</t>
  </si>
  <si>
    <t>白沙李家组至大云更组河道护坡</t>
  </si>
  <si>
    <t>520米河道清理、护砌。</t>
  </si>
  <si>
    <t>高标准农田治理</t>
  </si>
  <si>
    <t>治理高标准农田300亩。</t>
  </si>
  <si>
    <t>耕地复耕。</t>
  </si>
  <si>
    <t>开慧景区电力设施改造</t>
  </si>
  <si>
    <t>对开慧景区老旧电力设施进行更换、改造提质。</t>
  </si>
  <si>
    <t>改善景区电力设施、线路老旧状况，提升景区品质。</t>
  </si>
  <si>
    <t>开慧体育公园建设</t>
  </si>
  <si>
    <t>对葛家山村打造一个多功能运动场、健身步道、活动广场及儿童活动设施场地于一体的体育公园。</t>
  </si>
  <si>
    <t>提升镇域风貌，加强村民体质锻炼。</t>
  </si>
  <si>
    <t>福临镇</t>
  </si>
  <si>
    <t>影珠山风景名胜区旅游基础配套项目</t>
  </si>
  <si>
    <t>福临镇人民政府</t>
  </si>
  <si>
    <t>完善影珠山风景名胜区基础设施建设，服务于旅游开发。</t>
  </si>
  <si>
    <t>目前景区内基础设施已无法满足需求，需要新增旅游基础设施建设。</t>
  </si>
  <si>
    <t>2020年已竣工（打捆）17个项目</t>
  </si>
  <si>
    <t>四清水库防洪道路改造项目、福临镇黄兴大道加油站基础配套工程等17个项目。</t>
  </si>
  <si>
    <t>2021年已竣工（打捆）6个项目</t>
  </si>
  <si>
    <t>福临镇2021年道路安全隐患整治工程、福临镇文旅融合二期工程等6个项目。</t>
  </si>
  <si>
    <t>陈树湘故居提质改造项目</t>
  </si>
  <si>
    <t>福临镇影珠山村</t>
  </si>
  <si>
    <t>陈树湘故居屋面提质改造，功能用房及地面提质改造，周边环境整治。</t>
  </si>
  <si>
    <t>改善陈树湘故居环境，提升周边形象，提高旅游质量，保障游客人身安全。</t>
  </si>
  <si>
    <t>福临镇敬老院特护区医养融合改造项目</t>
  </si>
  <si>
    <t>对福临敬老院特护区进行改造，结合影珠山村卫生室，建设治疗区、疗养区等，为敬老院及周边区域老年人提供医养服务。</t>
  </si>
  <si>
    <t>改善敬老院居住环境，提高老年人医疗保障和服务。</t>
  </si>
  <si>
    <t>福临镇2022年道路安全隐患整治工程</t>
  </si>
  <si>
    <t>2022全年内对镇域内道路、地质灾害点等安全隐患进行整治和完善安保设施等。</t>
  </si>
  <si>
    <t>完成完成项目建设，支付到工程款的70%。</t>
  </si>
  <si>
    <t>解决镇域内安全隐患，确保道路安全。</t>
  </si>
  <si>
    <t>X024公路工程（福临段）配套工程</t>
  </si>
  <si>
    <t>完善主道路设计外配套设施，对周边水系恢复、农村道路连接线及水利设施修复、消除道路安全隐患等。</t>
  </si>
  <si>
    <t>解决重点工程遗留问题，缓解当地矛盾，保障村民出行安全。</t>
  </si>
  <si>
    <t>福临镇机关维护维修项目</t>
  </si>
  <si>
    <t>镇机关整体设计、合理分布功能区、墙面、地面等相关设施维护维修。</t>
  </si>
  <si>
    <t>提升福临镇机关形象，进一步改善和规范办公场所。</t>
  </si>
  <si>
    <t>福临镇2022年美丽宜居村庄建设配套工程</t>
  </si>
  <si>
    <t>福临镇2022年美丽宜居村庄建设镇级示范点公路白改黑、水利、亮化、绿化及相关配套设施完善等。</t>
  </si>
  <si>
    <t>着力于乡村振兴建设，提质乡村振兴发展基础设施条件。</t>
  </si>
  <si>
    <t>福临镇文明创建集镇整治及道路重要节点风貌提质改造工程</t>
  </si>
  <si>
    <t>对福临集镇、道路重要节点绿化环境进行提质、景观小品打造、风貌整治，完善标识标牌等文明创建配套设施。</t>
  </si>
  <si>
    <t>落实文明创建工作要求，改善路域环境，完善功能配套设施，创建文旅融合示范小镇。</t>
  </si>
  <si>
    <t>青山铺镇</t>
  </si>
  <si>
    <t>土地庙桥危桥改造项目</t>
  </si>
  <si>
    <t>青山铺镇人民政府</t>
  </si>
  <si>
    <t>新建桥梁一座，长约12.04米，附属工程等。</t>
  </si>
  <si>
    <t>青山铺镇机关三楼会议室及大厅维修改造项目</t>
  </si>
  <si>
    <t>机关三楼会议室和一楼大厅改造。</t>
  </si>
  <si>
    <t>青山铺镇城赛线路基路面提质工程</t>
  </si>
  <si>
    <t>对青山铺镇城赛线6.859公里、宽4.5米道路进行白改黑提质改造。</t>
  </si>
  <si>
    <t>美丽幸福河”浔龙河（青山铺段）景观改造项目</t>
  </si>
  <si>
    <t>绿化栽种、节点打造、主题景墙、儿童沙坑。</t>
  </si>
  <si>
    <t>集镇青洪湖文化公园维修改造项目</t>
  </si>
  <si>
    <t>清除草皮灌木、进行土方塑型、拆除违建及破损设施、修复更换护栏座椅、特色构建粉刷。</t>
  </si>
  <si>
    <t>青山铺镇小型水库维修项目</t>
  </si>
  <si>
    <t>响水坝导滤体、排水沟维修，艾家冲水库内坡维修，金福安水库坝坡导滤硬化、低涵维修，窑塘水库维修，大山冲水库泄洪通道改造。</t>
  </si>
  <si>
    <t>集镇开发地D区配套设施项目</t>
  </si>
  <si>
    <t>完善集镇开发地D区土方、道路、排水、绿化等配套设施。</t>
  </si>
  <si>
    <t>青山铺镇物流有关用地项目安置区基础设施建设项目</t>
  </si>
  <si>
    <t>完善物流有关用地拆迁安置区配套设施建设。</t>
  </si>
  <si>
    <t>青山铺镇有物流地块，并纳入长沙县物流十四五规划，通过了镇党政办公会。</t>
  </si>
  <si>
    <t>天华红色综合体项目</t>
  </si>
  <si>
    <t>党员教育培训中心、游客服务中心、新时代文明实践所、产品展销中心，配套设施有停车场、网红书屋、生态景观、游览车服务中心等。</t>
  </si>
  <si>
    <t>青山铺镇纳入长沙县第一批文旅融合重点乡镇，项目进入文旅局三年行动计划，且通过了镇党政办公会。</t>
  </si>
  <si>
    <t>青山铺镇新塘路建设项目</t>
  </si>
  <si>
    <t>新建汨罗产业园至青卫线约500米的市政道路。</t>
  </si>
  <si>
    <t>引进了英杰科技项目，项目落地交通配套，通过了镇党政办公会。</t>
  </si>
  <si>
    <t>调规G107与高速连接线互通项目</t>
  </si>
  <si>
    <t>新建道路约400米，完善道路排水、绿化、亮化等。</t>
  </si>
  <si>
    <t>解决G107交通隐患，通过集镇居民区，通过了镇党政办公会。</t>
  </si>
  <si>
    <t>集镇节点及招牌改造项目</t>
  </si>
  <si>
    <t>对集镇招牌进行维修改造，对集镇重要节点进行景观提质改造。</t>
  </si>
  <si>
    <t>工美大厦装修工程</t>
  </si>
  <si>
    <t>湘龙街道工美大厦</t>
  </si>
  <si>
    <t>对工美大厦11楼室内进行装修改造，完善水电、地面、吊顶、厕所等。</t>
  </si>
  <si>
    <t>工美大厦为青山铺镇飞地招商楼宇，工美大厦招商需要，通过了镇党政办公会。</t>
  </si>
  <si>
    <t>青山铺镇集镇零星维修维护工程</t>
  </si>
  <si>
    <t>对集镇零星工程进行维修维护。</t>
  </si>
  <si>
    <t>集镇日常管理及维护需要，通过了镇党政办公会</t>
  </si>
  <si>
    <t>青山铺镇道路交通安全隐患整治项目</t>
  </si>
  <si>
    <t>对青山铺镇镇域内道路隐患点进行整治。</t>
  </si>
  <si>
    <t>临水、临崖地块，解决安全隐患，通过了镇党政办公会</t>
  </si>
  <si>
    <t>青山铺镇物流地块安置区污水主管网建设项目</t>
  </si>
  <si>
    <t>从青山铺镇物流地块安置区新建一污水主管网接至107国道，与现有主管网接通，长度约900米。</t>
  </si>
  <si>
    <t>解决安置区居民的污水排放民生问题，通过了镇党政办公会。</t>
  </si>
  <si>
    <t>青山铺镇机关设施维修改造工程项目</t>
  </si>
  <si>
    <t>对镇政府机关设施、办公用房、食堂、会议室等进行维修改造。</t>
  </si>
  <si>
    <t>机关老化，需要维修，通过了镇党政办公会。</t>
  </si>
  <si>
    <t>大沙里共享空间项目</t>
  </si>
  <si>
    <t>游客次接待中心，为村级和游客提供研学场地及文化活动展陈一体的社区邻里共享空间。</t>
  </si>
  <si>
    <t>纳入了文旅局三年行动计划，通过了镇党政办公会。</t>
  </si>
  <si>
    <t>非遗文化竹篾馆项目</t>
  </si>
  <si>
    <t>作为乡村工匠传承阵地和文创空间。</t>
  </si>
  <si>
    <t>天华山景区半山游客中心项目</t>
  </si>
  <si>
    <t>半山游客接待场所（含公共厕所）。</t>
  </si>
  <si>
    <t>天华60时光艺术村落</t>
  </si>
  <si>
    <t>与高校合作，建立以非遗为主的艺术创作和艺术交流的节会，并挖掘湖湘文化，融入60时光的年代记忆，形成主题的文化艺术村落。</t>
  </si>
  <si>
    <t>大沙里湿地景观项目</t>
  </si>
  <si>
    <t>坚持生态自然，展现乡村湿地景观。</t>
  </si>
  <si>
    <t>天华红色产学研示范区森林拓展空间项目</t>
  </si>
  <si>
    <t>后期运营有收益的森林拓展项目。</t>
  </si>
  <si>
    <t>片区网红打卡节点项目</t>
  </si>
  <si>
    <t>片区景观进行提质建设，形成网红打卡地（含漫步稻田栈道、甘塘夕照、五星水库、竹篾艺术打卡装置及景观文创节点项目等）。</t>
  </si>
  <si>
    <t>刘少奇调查小道项目
（文物景点）</t>
  </si>
  <si>
    <t>场景复原，修旧如旧，场景修复，为干部教育、研学旅游拓展空间。</t>
  </si>
  <si>
    <t>天华山山顶观景台项目</t>
  </si>
  <si>
    <t>在天华塔附近增设景观、网红打卡平台。</t>
  </si>
  <si>
    <t>环线道路提质改造建设项目</t>
  </si>
  <si>
    <t>按产业路标准拓宽提质，完善游步道、王家塘到佃塘湾2公里公路及绿化。</t>
  </si>
  <si>
    <t>天华村党群政务服务中心项目</t>
  </si>
  <si>
    <t>因X024拆迁，搬迁天华村部，集党群服务中心和村务活动中心于一体。</t>
  </si>
  <si>
    <t>新村部，靠近X024，安全隐患极大，通过了党政办公会</t>
  </si>
  <si>
    <t>民居风貌梳理项目</t>
  </si>
  <si>
    <t>对示范区环线内可视范围内民居房屋和农田开展风貌整理。</t>
  </si>
  <si>
    <t>景区游步道涉安改造项目</t>
  </si>
  <si>
    <t>对天华山景区部分不安全游步道进行改造。</t>
  </si>
  <si>
    <t>天华山景区标识标牌项目</t>
  </si>
  <si>
    <t>建立整体导览系统，旅游标识标牌的设置。</t>
  </si>
  <si>
    <t>景区节能低碳工程</t>
  </si>
  <si>
    <t>天华山1.45平方公里的路灯亮化安装及夜间沉浸式灯光经济项目。</t>
  </si>
  <si>
    <t>X024（天华山入口）还路项目</t>
  </si>
  <si>
    <t>X024改道及还路及景观设计。</t>
  </si>
  <si>
    <t>通景公路两厢提质项目</t>
  </si>
  <si>
    <t>高速出口至天华红色产学研示范区通景道路两厢、节点、集镇整治、青山驿站建设。</t>
  </si>
  <si>
    <t>天华山AAA景区弱电整理项目</t>
  </si>
  <si>
    <t>对景区及红色产学研示范区弱电进行整理。</t>
  </si>
  <si>
    <t>红色产学研示范区强电整理项目</t>
  </si>
  <si>
    <t>对红色产学研示范区电力杆线进行整体迁移规整，对强电进行整理。</t>
  </si>
  <si>
    <t>天华村片区旅游配套设施项目</t>
  </si>
  <si>
    <t>景区配套的小设施、小休憩亭、小厕所等设施。</t>
  </si>
  <si>
    <t>智慧旅游平台系统项目</t>
  </si>
  <si>
    <t>智能分流、智能游览、智能引导、智能安全问题，打造智慧旅游平台系统。</t>
  </si>
  <si>
    <t>景区充电桩安装项目</t>
  </si>
  <si>
    <t>景区配套充电桩。</t>
  </si>
  <si>
    <t>物流用地项目涉及国防通信线路迁改工程</t>
  </si>
  <si>
    <t>物流用地项目涉及国防通信线路两条，根据用地规划，需要将两条国防通信线改迁。</t>
  </si>
  <si>
    <t>物流地块附近，引入了英杰项目，正在进行用地报批，项目落地需要，通过了党政办公会。</t>
  </si>
  <si>
    <t>北山镇</t>
  </si>
  <si>
    <t>北山新区物业用房建设项目</t>
  </si>
  <si>
    <t>北山镇人民政府</t>
  </si>
  <si>
    <t>房屋基础建设、相关配套设施建设。</t>
  </si>
  <si>
    <t>2019-2021</t>
  </si>
  <si>
    <t>北山派出所、卫生院周边景观绿化及配套附属工程</t>
  </si>
  <si>
    <t>土方平整、绿化、微地形景观、排水、路灯等。</t>
  </si>
  <si>
    <t>北山大道辅道（K0+740—K1+400路段）项目</t>
  </si>
  <si>
    <t>规模：700米长，双向两车道。内容：道路、管网及绿化。</t>
  </si>
  <si>
    <t>北山镇人民政府干部值班周转用房改造及装修项目</t>
  </si>
  <si>
    <t>将原北山镇派出所办公用房装修改造为干部值班用房，将镇政府办公楼三楼进行装修改造为办公用房。</t>
  </si>
  <si>
    <t>北山镇农业科技推广示范场维修改造工程</t>
  </si>
  <si>
    <t>道路白改黑、厕所改造、厨房改造、办公用房改造及装饰装修。</t>
  </si>
  <si>
    <t>长沙市医（危）废处理中心安置区基础设施建设项目三期工程　</t>
  </si>
  <si>
    <t>包含征拆费用2346.86万元（征地87.3亩、17户搬迁），建设内容：土方工程、道路管网、房屋基础、前后坪硬化、亮化、电力工程等共计2029.18万元，预备费用176.59万元。</t>
  </si>
  <si>
    <t>2018-2022</t>
  </si>
  <si>
    <t>完成建设。</t>
  </si>
  <si>
    <t>北山产业园一期</t>
  </si>
  <si>
    <t>150亩用地征拆、基础设施建设等。</t>
  </si>
  <si>
    <t>2021-2024</t>
  </si>
  <si>
    <t>完成场平、道路、给排水、强弱电等基础设施建设。</t>
  </si>
  <si>
    <t>长沙市危废（医废）安置区一、二期道路提质改造及前后坪硬化项目</t>
  </si>
  <si>
    <t>北山镇北山村</t>
  </si>
  <si>
    <t>道路白改黑，破损路面换板南向房屋7号栋基础、前后坪硬化、花坛、树池。</t>
  </si>
  <si>
    <t>完善医危废安置区配套设施。</t>
  </si>
  <si>
    <t>北山镇长沙市危废（医废）安置区篮球场项目</t>
  </si>
  <si>
    <t>篮球场及附属设施建设。</t>
  </si>
  <si>
    <t>北山镇长沙市危废（医废）安置区一、二期绿化及边坡防护工程</t>
  </si>
  <si>
    <t>栏杆、绿化工程、雨水沟。</t>
  </si>
  <si>
    <t>北山镇长沙市危废（医废）安置区三期红线外边坡完善工程</t>
  </si>
  <si>
    <t>土方、挡土墙等。</t>
  </si>
  <si>
    <t>长沙市危废（医废）安置区周边水系改造工程</t>
  </si>
  <si>
    <t>水渠改造、修缮等。</t>
  </si>
  <si>
    <t>长沙市医（危）废处理中心安置区强电改造项目</t>
  </si>
  <si>
    <t>安置区南向、物业用房及三期临时强电改造等。</t>
  </si>
  <si>
    <t>长沙市危（医）废处理中心安置区 二期13、14、15、16号栋周边土方外运及平整项目</t>
  </si>
  <si>
    <t>土方外运及平整。</t>
  </si>
  <si>
    <t>荣合桥生态扶贫移民安置区红线外挡土墙工程</t>
  </si>
  <si>
    <t>北山镇荣合桥社区</t>
  </si>
  <si>
    <t>完善荣合桥安置区配套设施。</t>
  </si>
  <si>
    <t>北山镇政府综合楼外墙及屋面维修改造及干部值班周转用房屋面换瓦项目</t>
  </si>
  <si>
    <t>北山镇蒿塘社区</t>
  </si>
  <si>
    <t>外墙改造、屋面换瓦及挡土墙等。</t>
  </si>
  <si>
    <t>改善机关工作环境。</t>
  </si>
  <si>
    <t>北山镇机关停车坪改造及机关围墙边坡防护项目</t>
  </si>
  <si>
    <t>停车坪改造、挡土墙等。</t>
  </si>
  <si>
    <t>完善机关配套设施。</t>
  </si>
  <si>
    <t>槐树园小区雨污管道疏通及改造工程</t>
  </si>
  <si>
    <t>北山镇新桥社区</t>
  </si>
  <si>
    <t>雨污管道疏通等。</t>
  </si>
  <si>
    <t>完善槐树园小区配套设施。</t>
  </si>
  <si>
    <t>北山大道-x037道路交界北山村力塘冲组景观绿化项目</t>
  </si>
  <si>
    <t>标牌、绿化等。</t>
  </si>
  <si>
    <t>消除视线安全隐患。</t>
  </si>
  <si>
    <t>长沙县经济技术开发区北山产业园二期项目</t>
  </si>
  <si>
    <t>道路建设及土方平整、挡土墙建设等。</t>
  </si>
  <si>
    <t>启动前期征地及手续办理。</t>
  </si>
  <si>
    <t>北山产业园发展需要。</t>
  </si>
  <si>
    <t>长沙县经济技术开发区北山产业园安置区项目</t>
  </si>
  <si>
    <t>包含征地60亩、1户搬迁，建设内容：土方工程、道路管网、房屋基础、前后坪硬化、亮化、电力工程等。</t>
  </si>
  <si>
    <t>北山大道芙蓉小学段人行天桥项目</t>
  </si>
  <si>
    <t>北山大道芙蓉小学段人行天桥建设。</t>
  </si>
  <si>
    <t>北山省级森林公园配套项目</t>
  </si>
  <si>
    <t>游客服务中心建设、道路提质、配套附属设施建设等。</t>
  </si>
  <si>
    <t>北山森林公园发展需要。</t>
  </si>
  <si>
    <t>果园镇</t>
  </si>
  <si>
    <t>浔龙河生态示范点134亩农民集中居住区建设工程</t>
  </si>
  <si>
    <t>果园镇人民政府</t>
  </si>
  <si>
    <t>土方、房屋建筑、装饰装修、强弱电、室内外给排水、室外照明、道路及相关附属工程。</t>
  </si>
  <si>
    <t>2015-2019</t>
  </si>
  <si>
    <t>水管站至田汉大道道路提质改造</t>
  </si>
  <si>
    <t>水管站至田汉大道道路提质改造。</t>
  </si>
  <si>
    <t>2017-2018</t>
  </si>
  <si>
    <t>杨泗庙强电下地项目</t>
  </si>
  <si>
    <t>对杨泗庙集镇沿线强电线路进行下地。</t>
  </si>
  <si>
    <t>长沙县全域旅游集散中心项目（田汉文化园）</t>
  </si>
  <si>
    <t>田汉故居维修和复原陈列，新建田汉艺术中心、田汉艺术学院、古戏台及戏曲艺术街、游客服务中心及接待中心、田汉铜像广场、国歌广场、景观绿化等，完善水、电、路等配套建设。</t>
  </si>
  <si>
    <t>田汉文化园设计缺陷维修及相关改造工程</t>
  </si>
  <si>
    <t>田汉文化园戏曲艺术街建筑新增屋檐和滴水线；义勇路沿线碎石边沟改造；接待服务中心增加檐口滴水；临水涉水区防护栏安装；其他相关改造工作等。</t>
  </si>
  <si>
    <t>果园镇大坝桥连接线工程</t>
  </si>
  <si>
    <t>对大坝桥的两侧连接道路进行修缮硬化等。</t>
  </si>
  <si>
    <t>浔龙河项目区1万伏电路改造</t>
  </si>
  <si>
    <t>从大河社区至浔龙村的电力改造。</t>
  </si>
  <si>
    <t>2018-2019</t>
  </si>
  <si>
    <t>果园镇政务中心维修工程</t>
  </si>
  <si>
    <t>对果园镇机关维修等。</t>
  </si>
  <si>
    <t>职工宿舍楼维修工程</t>
  </si>
  <si>
    <t>对老旧宿舍楼的电路、设施等进行维修改造，消除安全隐患。</t>
  </si>
  <si>
    <t>大坝桥拆除重建工程</t>
  </si>
  <si>
    <t>危桥改造工程，拆除老桥后重建一座新桥。</t>
  </si>
  <si>
    <t>果园镇政务中心停车场等建设项目</t>
  </si>
  <si>
    <t>果园镇机关停车场及运动、活动场所建设。</t>
  </si>
  <si>
    <t>新明村山河项目强电改造项目</t>
  </si>
  <si>
    <t>完成新明村山河项目强电改造工程。</t>
  </si>
  <si>
    <t>杨泗庙段渠道改造工程</t>
  </si>
  <si>
    <t>岸坡整治、河道清淤清障、闸坝拆除改造及其他建筑物工程等。</t>
  </si>
  <si>
    <t>星光田汉戏剧园项目至新明山河有机园道路提质改造</t>
  </si>
  <si>
    <t>对田汉大道经田汉戏剧园（曾卜塘项目区）至新明山河有机园的道路拓宽和提质。</t>
  </si>
  <si>
    <t>浔龙河生态示范点紫龙路东八线跨线桥</t>
  </si>
  <si>
    <t>新建1座跨线桥，全长约70米，宽度17米的紫龙路东八线辅道跨线桥建设。</t>
  </si>
  <si>
    <t>田汉大道沿线农村人居环境整治项目</t>
  </si>
  <si>
    <t>对田汉大道沿线裸露黄土复绿、绿化提质等农村人居环境整治。</t>
  </si>
  <si>
    <t>田汉文化园提质改造项目</t>
  </si>
  <si>
    <t>对田汉文化园园区内进行提质改造，复垦复绿及设施建设等。</t>
  </si>
  <si>
    <t>果园镇新明村董家组创建“党建+‘五零’”示范组项目</t>
  </si>
  <si>
    <t>对新明村董家组环境综合整治等。</t>
  </si>
  <si>
    <t>果园大道主干道沿线整治项目</t>
  </si>
  <si>
    <t>对果园大道主干道沿线进行环境综合整治等。</t>
  </si>
  <si>
    <t>田汉大道周边庭院改造项目</t>
  </si>
  <si>
    <t>对田汉大道沿线的周边庭院人居环境进行整治和改造。</t>
  </si>
  <si>
    <t>果园镇花果村花果组创建“党建+‘五零’”示范组项目</t>
  </si>
  <si>
    <t>对花果村花果组张公塘周边绿化提质、房屋立面改造及环境整治等。</t>
  </si>
  <si>
    <t>果园镇浔龙河村新大屋组创建“党建+‘五零’”示范组项目</t>
  </si>
  <si>
    <t>对浔龙河新大屋组环境综合整治、局部立面改造等。</t>
  </si>
  <si>
    <t>浔龙河生态示范点田汉大道人行地下通道提质改造工程</t>
  </si>
  <si>
    <t>对浔龙河生态示范点田汉大道人行地下通道进行提质改造、装饰装修等。</t>
  </si>
  <si>
    <t>田汉文化园周边小微水体整治美化项目</t>
  </si>
  <si>
    <t>对田汉文化园周边小微水体进行美化整治打造。</t>
  </si>
  <si>
    <t>果园大道公路（田汉大道至镇政府段）绿化提质项目</t>
  </si>
  <si>
    <t>对果园大道公路（田汉大道至镇政府段）沿线绿化进行提质等。</t>
  </si>
  <si>
    <t>浔龙河村部及安置区公共区域道路、广场维修及绿化提质项目</t>
  </si>
  <si>
    <t>对浔龙河村部及安置区公共区域破损的道路、广场进行维修，并部分绿化进行提质项目。</t>
  </si>
  <si>
    <t>果园镇行政执法中队新建工程</t>
  </si>
  <si>
    <t>行政执法中队办公楼，值班宿舍新建。</t>
  </si>
  <si>
    <t>果园镇行政执法中队装饰装修工程</t>
  </si>
  <si>
    <t>对果园镇行政执法中队办公楼、宿舍进行装饰装修。</t>
  </si>
  <si>
    <t>果园镇敬老院护理区改造二期</t>
  </si>
  <si>
    <t>护理区改造，硬件设施提质。</t>
  </si>
  <si>
    <t>果园镇垃圾分拣中心建设项目</t>
  </si>
  <si>
    <t>垃圾分拣中心建设项目，包括土方工程、建筑工程、装饰工程等。</t>
  </si>
  <si>
    <t>田汉文化园周边立面改造项目</t>
  </si>
  <si>
    <t>对田汉文化园周边的民房进行立面改造等。</t>
  </si>
  <si>
    <t>新明村水库至文创园引水工程</t>
  </si>
  <si>
    <t>建设新明村水库至文创园的引水系统。</t>
  </si>
  <si>
    <t>果园镇资源再利用服务中心</t>
  </si>
  <si>
    <t>新建资源再利用服务中心，包括功能用房建设、装修等。</t>
  </si>
  <si>
    <t>浔龙河项目区和田汉文化园田园环境景观改造工程</t>
  </si>
  <si>
    <t>浔龙河项目区和田汉文化园内田汉大道（樱花谷-果园大道段）两厢民房立面改造、景观提质改造等。</t>
  </si>
  <si>
    <t>果园镇新明村大龙路提质改造项目</t>
  </si>
  <si>
    <t>项目全长2.42公里，采用四级公路技术标准，按设计速度20公里/小时，路基宽度8.0米的标准改造和新建。主要建设内容为路基、路面、涵洞、交通工程及沿线设施、环保及绿化工程等。</t>
  </si>
  <si>
    <t>新明村大龙路上边坡防护及水系恢复项目</t>
  </si>
  <si>
    <t>新明村大龙路上边坡防护、道路周边水系恢复，包括植草防护、挂网防护、水沟砌筑等。</t>
  </si>
  <si>
    <t>浔龙河生态示范点宋水线A段道路提质改造项目</t>
  </si>
  <si>
    <t>对浔龙河示范点的宋水线A段（东八线至杨泗庙桥）进行提质改造，长2.869公里；新建沥青砼路面；新建桥梁一座（新麻林河桥，中桥）共设涵洞14道。主要建设内容为路基、路面、给排水及其他附属设施工程。</t>
  </si>
  <si>
    <t>2021-2023</t>
  </si>
  <si>
    <t>完成浔龙河示范点的宋水线A段（东八线至杨泗庙桥）的建设并竣工通车。</t>
  </si>
  <si>
    <t>浔龙河生态示范点农民集中居住区安置房（二期）项目</t>
  </si>
  <si>
    <t>主要建设12栋户型为70平方米和140平方米的多层电梯住宅，建筑面积18453.22平方米(含架空建筑面积2606.4平方米)；建设25栋户型为210平方米和280平方米的3层低层住宅，建筑面积52080平方米；建设1栋包括物业管理用房、消防控制室和社区用房在内的配套用房，建筑面积1282.7平方米。</t>
  </si>
  <si>
    <t>完成浔龙河安置区（二期）土方工程，启动安置房（二期）一批17栋低层住宅和12栋多层电梯住宅的主体工程等建设。</t>
  </si>
  <si>
    <t>果园镇美丽宜居村庄创建配套附属工程</t>
  </si>
  <si>
    <t>根据美丽宜居村庄创建的需要，对示范组相关配套附属设施进行改建、修缮、绿化、亮化等。</t>
  </si>
  <si>
    <t>根据美丽宜居村庄建设需要，对相关配套设施进行完善。</t>
  </si>
  <si>
    <t>田汉社区双珠组碳坡至仙姑桥渠道改造项目</t>
  </si>
  <si>
    <t>田汉社区双珠组碳坡至仙姑桥渠道是田汉社区临山区域4个居民小组防洪及农田灌溉的主要渠道，因年久失修，计划对渠道及闸门进行改造。</t>
  </si>
  <si>
    <t>修缮农田水利设施，确保粮食安全。</t>
  </si>
  <si>
    <t>花果村田山连接线道路路基建设项目</t>
  </si>
  <si>
    <t>对花果村田山连接线道路路基及附属的建设。</t>
  </si>
  <si>
    <t>项目的建设将进一步优化区域路网结构，改善交通条件。</t>
  </si>
  <si>
    <t>果园镇2022年度道路安保工程项目</t>
  </si>
  <si>
    <t>对各村（社区）存在安全隐患道路增加护栏、减速带、反光镜等设施。</t>
  </si>
  <si>
    <t>消除交通安全隐患，保障交通安全。</t>
  </si>
  <si>
    <t>果园镇2022年度清廉村（居）示范建设项目</t>
  </si>
  <si>
    <t>在各村（社区）打造清廉村（居）示范点，宣传营造氛围。</t>
  </si>
  <si>
    <t>营造清廉氛围，加强廉洁文化建设。</t>
  </si>
  <si>
    <t>果园镇集镇提质改造项目</t>
  </si>
  <si>
    <t>对果园镇集镇范围新增和改造公共停车位、人行道修缮提质、打造景观节点、建设公共文化活动区域、绿化提质提档等。</t>
  </si>
  <si>
    <t>启动项目前期相关工作，并及时启动建设。</t>
  </si>
  <si>
    <t>果园镇被评为湖南省首批十大特色文旅小镇，随着小镇发展，流动人口及每年接待游客量不断增加，集镇管理难度剧增，存在停车位不足、人行道破损严重、夜宵摊位不规范、缺乏公共文化活动区域等问题，亟待提质改造。</t>
  </si>
  <si>
    <t>浔龙河生态示范点经一路</t>
  </si>
  <si>
    <t>长度约为0.622公里，宽度10米，主要建设内容包括道路工程、排水工程、电气工程、交通工程等。</t>
  </si>
  <si>
    <t>优化浔龙河安置区（二期）区域路网结构，改善交通环境。</t>
  </si>
  <si>
    <t>浔龙河生态示范点经二路</t>
  </si>
  <si>
    <t>长度约为0.388公里，宽度10米，包括道路工程、雨污水工程、照明工程、通信工程等。</t>
  </si>
  <si>
    <t>浔龙河生态示范点纬一路</t>
  </si>
  <si>
    <t>长度约为0.522公里，宽度10米，包括道路工程、排水工程、电气工程、交通工程等。</t>
  </si>
  <si>
    <t>浔龙河生态示范点宋水线C段道路提质改造项目</t>
  </si>
  <si>
    <t>长度约为0.686公里，路基宽度8.5米，包括道路工程、电气工程、交通工程等。</t>
  </si>
  <si>
    <t>浔龙河生态示范点东八线辅道景观绿化建设工程（三期）</t>
  </si>
  <si>
    <t>全长约2公里，完成对东八线辅道（村部段-宋水线A段）的提质改造。</t>
  </si>
  <si>
    <t>项目的建设将进一步优化区域路网结构，改善交通环境，提高区域景区、景点的通达度。</t>
  </si>
  <si>
    <t>星光公共停车场及周边环境提质改造项目</t>
  </si>
  <si>
    <t>完成星光停车场周边环境提质改造，并新建规划用地面积60亩公共停车场，满足田汉戏剧园未来发展所需的公共停车，电瓶车换乘，旅游接待引导功能。</t>
  </si>
  <si>
    <t>本项目顺应旅游规划发展，为果园镇文旅产业的建设而提出，提高文旅产业服务质量。</t>
  </si>
  <si>
    <t>小龙路建设项目</t>
  </si>
  <si>
    <t>全长1.1公里，宽16米，服务田汉戏剧园的配套路网。</t>
  </si>
  <si>
    <t>浔龙河生态示范点浔龙河路项目（一期）</t>
  </si>
  <si>
    <t>浔龙河生态示范点浔龙河路项目一期工程全长0.34公里。</t>
  </si>
  <si>
    <t>国歌研学基础设施配套工程（研学营地项目）</t>
  </si>
  <si>
    <t>在果园镇建设3000人规模、国家级标准的研学营地。</t>
  </si>
  <si>
    <t>提升果园镇文旅产业的整体品质。</t>
  </si>
  <si>
    <t>浔龙河生态示范点农安配套商业用地土方平整工程</t>
  </si>
  <si>
    <t>完成浔龙河生态示范点农安小区配套商业用地（约10亩）的场地清表、土石方挖运、回填、外运等。</t>
  </si>
  <si>
    <t>完善浔龙河生态示范点的安置区（二期）区域的商业配套基础设施。</t>
  </si>
  <si>
    <t>国歌研学基础设施配套工程（国歌体验馆项目）</t>
  </si>
  <si>
    <t>对原田汉艺术学院区域进行改造，打造全新的国歌体验馆，增强园区产品业态。</t>
  </si>
  <si>
    <t>果园镇农田复垦整改工程</t>
  </si>
  <si>
    <t>根据上级相关要求，对农田进行复垦整改等，确保粮食安全。</t>
  </si>
  <si>
    <t>根据上级要求进行复垦，确保粮食安全。</t>
  </si>
  <si>
    <t>安沙镇</t>
  </si>
  <si>
    <t>和平村人居环境整治项目</t>
  </si>
  <si>
    <t>安沙镇人民政府</t>
  </si>
  <si>
    <t>景墙、景亭、园林绿化等景观建设。</t>
  </si>
  <si>
    <t>G107国道六角塘至雄皇祠公路提质改造工程</t>
  </si>
  <si>
    <t>对2.601公里道路进行路基改造，加铺沥青混凝土，完善安保设施。</t>
  </si>
  <si>
    <t>谭山坝至宋家桥提质改造工程</t>
  </si>
  <si>
    <t>对2.09公里道路进行路基改造，加铺沥青混凝土，完善安保设施。</t>
  </si>
  <si>
    <t>仙姑殿至胡家铺岭上提质改造工程</t>
  </si>
  <si>
    <t>对1.835公里道路进行路基改造，加铺沥青混凝土，完善安保设施。</t>
  </si>
  <si>
    <t>水塘垸哑河截污治污EPC工程</t>
  </si>
  <si>
    <t>1.在中渠上游三条渠汇水处建一个泵站将污水提升至城北处理厂；2.在中渠下游出口处安装一个5000吨的一体化处理设备；3.对哑河进行黑臭水体治理，以最终设计方案为准。</t>
  </si>
  <si>
    <t>2018-2021</t>
  </si>
  <si>
    <t>毛塘工业园污水管网改造工程（一期）</t>
  </si>
  <si>
    <t>1.将G107西边水塘卫生院南至物流大道主管网改造升级，对信息学校，恒广物流园，安沙国际一二期以及沿线污水进行收集等。2.建设纬七路至城北污水提升泵站主管网，对师范北院污水及纬七路等污水收集进入北污主管道。</t>
  </si>
  <si>
    <t>G107沿线建污水集中收集处理工程（二期）</t>
  </si>
  <si>
    <t>G107师范学院北校区外商业街污水收集管道管网建设等。</t>
  </si>
  <si>
    <t>安沙集镇集中居住区污水管网建设（一期）</t>
  </si>
  <si>
    <t>对安沙集镇G107西侧污水主管网建设等。</t>
  </si>
  <si>
    <t>鑫瑞祥电力基础设施工程</t>
  </si>
  <si>
    <t>新建电力线路为鑫瑞祥项目提供电力。</t>
  </si>
  <si>
    <t>邓家坝集中居住区低压电力入户工程</t>
  </si>
  <si>
    <t>9栋安置房低压电力入户工程。</t>
  </si>
  <si>
    <t>长沙县安沙镇万家铺双合桥工程</t>
  </si>
  <si>
    <t>危桥拆除重建。</t>
  </si>
  <si>
    <t>长沙县安沙镇五龙山村土地坝桥工程</t>
  </si>
  <si>
    <t>2021年安沙镇电力线路砍青、改迁配套工程</t>
  </si>
  <si>
    <t>安沙镇电力线路砍青、农村道路建设电网改迁配套工程。</t>
  </si>
  <si>
    <t>2021年安沙镇突发事件应急处置项目</t>
  </si>
  <si>
    <t>极端天气或自然灾害等发生突发事件处置。</t>
  </si>
  <si>
    <t>油新河生态治理工程</t>
  </si>
  <si>
    <t>对油新河1.4公里河道进行生态治理，包括砍青除杂、土方挖填、浆砌石护砌等。</t>
  </si>
  <si>
    <t>为认真落实好县人大研究安沙镇有关会议精神，快速推进万亩花卉园建设。</t>
  </si>
  <si>
    <t>敬老院电力改造</t>
  </si>
  <si>
    <t>安沙镇敬老院</t>
  </si>
  <si>
    <t>对敬老院7栋房屋进行电力改造。</t>
  </si>
  <si>
    <t>2021.10</t>
  </si>
  <si>
    <t>线路负荷不足存在安全隐患。</t>
  </si>
  <si>
    <t>敬老院消防改造</t>
  </si>
  <si>
    <t>对敬老院7栋房屋进行消防改造。</t>
  </si>
  <si>
    <t>敬老院房屋内无室内消防设备，存在安全隐患。</t>
  </si>
  <si>
    <t>安沙镇消防站提质改造项目</t>
  </si>
  <si>
    <t>对农技站老楼进行提质改造后作为安沙镇消防站使用。</t>
  </si>
  <si>
    <t>按照消防站标准进行外墙、标识、吊顶等提质改造。</t>
  </si>
  <si>
    <t>安沙集镇范围需提供一处消防队员办公驻地及物资囤房场所。</t>
  </si>
  <si>
    <t>安沙国际二期电力基础设施工程</t>
  </si>
  <si>
    <t>新建电力线路为安沙国际二期项目提供电力。</t>
  </si>
  <si>
    <t>安沙国际二期项目投产后现有线路功率不足。</t>
  </si>
  <si>
    <t>水塘垸社区后街排水改造</t>
  </si>
  <si>
    <t>安沙镇水塘垸社区</t>
  </si>
  <si>
    <t>水塘垸社区居委会</t>
  </si>
  <si>
    <t>对水塘垸社区G107西侧房屋后街积水问题进行改造，新建排水系统。</t>
  </si>
  <si>
    <t>107毛塘段改造后造成水塘垸社区后街积水较为严重，需对排水系统进行提质改造。</t>
  </si>
  <si>
    <t>棉花坡生态修复项目</t>
  </si>
  <si>
    <t>对棉花坡约30亩地面进行生态修复、回填复绿、排水设施等建设。</t>
  </si>
  <si>
    <t>棉花坡墓地存在硬化面积较大等情况，需进行生态复绿。</t>
  </si>
  <si>
    <t>新华村芦头屋场道路提质改造及周边环境整治项目</t>
  </si>
  <si>
    <t>安沙镇新华村</t>
  </si>
  <si>
    <t>对新华村芦头屋场内道路白改黑、雨污排水改造等。</t>
  </si>
  <si>
    <t>新华村芦头屋场计划对道路进行白改黑、雨污排水改造提升美丽宜居环境。</t>
  </si>
  <si>
    <t>2022年安沙镇电力线路砍青、改迁配套工程</t>
  </si>
  <si>
    <t>对2022年度农电线路砍青除杂等统一开展实施。</t>
  </si>
  <si>
    <t>2022年安沙镇突发事件应急处置项目</t>
  </si>
  <si>
    <t>2022年极端天气或自然灾害等发生突发事件处置。</t>
  </si>
  <si>
    <t>对2022年度安沙镇冰冻、洪涝等突发事件应急处置统一开展实施。</t>
  </si>
  <si>
    <t>安沙花卉文化旅游基础设施项目</t>
  </si>
  <si>
    <r>
      <rPr>
        <sz val="11"/>
        <rFont val="宋体"/>
        <charset val="134"/>
        <scheme val="minor"/>
      </rPr>
      <t>1</t>
    </r>
    <r>
      <rPr>
        <sz val="11"/>
        <rFont val="宋体"/>
        <charset val="134"/>
        <scheme val="minor"/>
      </rPr>
      <t>.</t>
    </r>
    <r>
      <rPr>
        <sz val="11"/>
        <rFont val="宋体"/>
        <charset val="134"/>
        <scheme val="minor"/>
      </rPr>
      <t>花卉基地周围基础设施建设；2</t>
    </r>
    <r>
      <rPr>
        <sz val="11"/>
        <rFont val="宋体"/>
        <charset val="134"/>
        <scheme val="minor"/>
      </rPr>
      <t>.</t>
    </r>
    <r>
      <rPr>
        <sz val="11"/>
        <rFont val="宋体"/>
        <charset val="134"/>
        <scheme val="minor"/>
      </rPr>
      <t>棠坡明清特色民居周围基础设施建设；3</t>
    </r>
    <r>
      <rPr>
        <sz val="11"/>
        <rFont val="宋体"/>
        <charset val="134"/>
        <scheme val="minor"/>
      </rPr>
      <t>.</t>
    </r>
    <r>
      <rPr>
        <sz val="11"/>
        <rFont val="宋体"/>
        <charset val="134"/>
        <scheme val="minor"/>
      </rPr>
      <t>花卉示范园核心区的停车场及基础设施建设；4</t>
    </r>
    <r>
      <rPr>
        <sz val="11"/>
        <rFont val="宋体"/>
        <charset val="134"/>
        <scheme val="minor"/>
      </rPr>
      <t>.</t>
    </r>
    <r>
      <rPr>
        <sz val="11"/>
        <rFont val="宋体"/>
        <charset val="134"/>
        <scheme val="minor"/>
      </rPr>
      <t>白沙河、油新河治理；5</t>
    </r>
    <r>
      <rPr>
        <sz val="11"/>
        <rFont val="宋体"/>
        <charset val="134"/>
        <scheme val="minor"/>
      </rPr>
      <t>.</t>
    </r>
    <r>
      <rPr>
        <sz val="11"/>
        <rFont val="宋体"/>
        <charset val="134"/>
        <scheme val="minor"/>
      </rPr>
      <t>花卉展示核心区各类公共用房、温室大棚智慧系统。</t>
    </r>
  </si>
  <si>
    <t>落实长沙市、长沙县发展“一茶一花一民宿”特色产业品牌思路，把万亩花卉示范园作为推进乡村产业振兴的重要抓手。</t>
  </si>
  <si>
    <t>机关水电线路改造</t>
  </si>
  <si>
    <t>对机关办公楼等进行自来水、电力线路修缮、接地等改造。</t>
  </si>
  <si>
    <t>启动前期设计等工作。</t>
  </si>
  <si>
    <t>安沙镇政府机关水电线路老化，计划进行提质改造。</t>
  </si>
  <si>
    <t>职工宿舍楼翻修工程</t>
  </si>
  <si>
    <t>对职工宿舍门窗、厕所、管网、电线等进行翻修、更新，用于干部值班住宿等。</t>
  </si>
  <si>
    <t>安沙镇职工宿舍楼整体较为破旧，需进行整体翻修以便干部居住及值班住宿。</t>
  </si>
  <si>
    <t>和平村乡村振兴核心示范片提质改造项目</t>
  </si>
  <si>
    <t>对安沙镇和平村棠坡民宿周边乡村振兴核心片进行提质改造，重点对绿化、亮化、停车位、水电配套、景观环境等进行提质。</t>
  </si>
  <si>
    <t>和平村作为乡村振兴示范村，计划对核心片区绿化、亮化等进行提质改造。</t>
  </si>
  <si>
    <t>邓家坝集中居住区综合整治项目</t>
  </si>
  <si>
    <t>对邓家坝集中居住区进行绿化、亮化、停车位等新建。</t>
  </si>
  <si>
    <t>邓家坝集中居住区已基本建成，居民对与小区内绿化、亮化等改造呼声较高。</t>
  </si>
  <si>
    <t>梓福园墓地墓穴扩建工程</t>
  </si>
  <si>
    <t>安沙镇梓福园墓地</t>
  </si>
  <si>
    <t>在安沙镇梓福园墓地进行墓穴扩建。</t>
  </si>
  <si>
    <t>为了满足安沙镇死亡人员的安葬。</t>
  </si>
  <si>
    <t>安沙镇北部村乡村振兴配套项目</t>
  </si>
  <si>
    <t>对安沙镇北部宋家桥、唐田新村等进行乡村振兴配套项目实施，包括公路、水渠、产业基础设施配套等。</t>
  </si>
  <si>
    <t>安沙镇南部村社区较为发达，因此计划重点在北部村开展乡村振兴提质改造。</t>
  </si>
  <si>
    <t>黄桥集中居住区建设</t>
  </si>
  <si>
    <t>对黄桥集中居住区建设项目前期测绘、勘测、设计。</t>
  </si>
  <si>
    <t>启动前期测绘、勘测、设计等工作。</t>
  </si>
  <si>
    <t>1000kv特高压中南变电站建设涉及数十户拆迁就地安置户，计划统一建设搬入集中居住区。</t>
  </si>
  <si>
    <t>美丽宜居村庄基础设施提质项目</t>
  </si>
  <si>
    <t>对安沙镇美丽宜居村庄建设示范点配套基础设施提质，包括道路、水系、绿化等。</t>
  </si>
  <si>
    <t>2022年安沙镇计划建设一批美丽宜居村庄，因此配套一个基础设施提质项目。</t>
  </si>
  <si>
    <t>红旗垸引水渠改扩建工程</t>
  </si>
  <si>
    <t>1.2公里渠道清淤、护砌、修筑机耕道，新建人行便桥等。</t>
  </si>
  <si>
    <t>改善水质，提高灌溉及防洪能力。</t>
  </si>
  <si>
    <t>安沙镇村庄环境提质项目</t>
  </si>
  <si>
    <t>对镇内村庄中人居环境、自然环境较差处进行提质，包括绿化、亮化、道路修缮等。</t>
  </si>
  <si>
    <t>计划对安沙镇内部分环境较差村庄进行绿化、亮化、道路等提质改造。</t>
  </si>
  <si>
    <t>邓家坝农贸市场综合体项目</t>
  </si>
  <si>
    <t>在邓家坝集中居住区中心预留地新建农贸市场、商业用房等综合体项目，总占地面积约3428平方米，配套停车坪等基础设施，其中农贸市场占地面积1440平方米，商业用房占地面积180平方米，服务毛塘、水塘G107沿线居民生活。</t>
  </si>
  <si>
    <t>毛塘、水塘集镇107沿线人口密集，民众生活水平较高，需要配套商业、生活设施。</t>
  </si>
  <si>
    <t>安沙镇镇域道路白改黑提质改造项目</t>
  </si>
  <si>
    <t>对安沙镇镇域内部分主要道路水泥路逐步进行白改黑提质改造。</t>
  </si>
  <si>
    <t>计划对安沙镇部分车流量较大村道逐步进行白改黑提质改造。</t>
  </si>
  <si>
    <t>G107安沙段沿线综合整治项目</t>
  </si>
  <si>
    <t>安沙镇G107沿线</t>
  </si>
  <si>
    <t>对G107安沙段沿线风貌、重要节点等进行绿化、环境等综合整治。</t>
  </si>
  <si>
    <t>安沙镇107沿线人口密集，流动频繁，整体市容市貌要求高，考虑开展综合整治项目。</t>
  </si>
  <si>
    <t>东八线沿线综合整治项目</t>
  </si>
  <si>
    <t>安沙镇东八线沿线</t>
  </si>
  <si>
    <t>东八线安沙段沿线风貌、重要节点等进行绿化、环境等综合整治。</t>
  </si>
  <si>
    <t>东八线沿线风貌环境影响较大，计划对其进行重点整治。</t>
  </si>
  <si>
    <t>安沙镇敬老院装修提质改造项目</t>
  </si>
  <si>
    <t>对安沙镇敬老院供氧系统、供热系统、室内外居住环境等进行提质改造。</t>
  </si>
  <si>
    <t>安沙镇敬老院设施较为落后，计划新建供氧系统、供热系统、室内外装修翻新等项目。</t>
  </si>
  <si>
    <t>X038安沙镇新华村段路灯新建工程</t>
  </si>
  <si>
    <t>对X038安沙镇至北山镇边界约3.8公里路段安装路灯，总数量约120盏。</t>
  </si>
  <si>
    <t>X038县道是北山至安沙107段重要通行路线，且途径长沙县三中，接送学生车流量大，目前未全线安装路灯，计划在3.8公里路段安装约120盏路灯。</t>
  </si>
  <si>
    <t>安沙镇环卫综合体</t>
  </si>
  <si>
    <t>安沙镇　</t>
  </si>
  <si>
    <t>面积约3500平方米，包含垃圾压缩站、厨余垃圾处理利用站、餐厨垃圾中转站等10个项目。</t>
  </si>
  <si>
    <t>对接前期准备工作，启动环卫综合体项目建设。</t>
  </si>
  <si>
    <t>环卫综合体项目是安沙镇打造的首个集垃圾分类处置、污水处理中心、日常办公等功能于一体的环卫基地，建成投用后，将有效提升全镇生活垃圾转运科学管理水平，提高转运效率，在增强城市功能、贯彻环保新理念、促进环卫工作一体化等方面发挥重要作用。</t>
  </si>
  <si>
    <t>黄花镇</t>
  </si>
  <si>
    <t>商贸城棚户区改造及基础设施配套项目一标段</t>
  </si>
  <si>
    <t>黄花镇人民政府</t>
  </si>
  <si>
    <t>主要建设内容包括立面拆除工程卫生间拆除工程、立面装饰工程,卫生间装饰工程,屋面及防水工程等。</t>
  </si>
  <si>
    <t>商贸城棚户区改造及基础设施建设工程二标</t>
  </si>
  <si>
    <t>配套基础设施工程,主要建设内容包括排水工程、违章拆除工程、地面硬化工程、挡土墙修复工程,化粪池、电缆改造以及零星工程。</t>
  </si>
  <si>
    <t>黄花镇崩坎仙岭墓地建设工程一期、二期</t>
  </si>
  <si>
    <t>一、二期用地范围内墓穴工程、挡墙工程、排水工程、景观工程及附属配套工程等。</t>
  </si>
  <si>
    <t>经开区专项资金345万元。</t>
  </si>
  <si>
    <t>“两河七口”项目</t>
  </si>
  <si>
    <r>
      <rPr>
        <sz val="11"/>
        <rFont val="宋体"/>
        <charset val="134"/>
      </rPr>
      <t>1</t>
    </r>
    <r>
      <rPr>
        <sz val="11"/>
        <rFont val="宋体"/>
        <charset val="134"/>
      </rPr>
      <t>.</t>
    </r>
    <r>
      <rPr>
        <sz val="11"/>
        <rFont val="宋体"/>
        <charset val="134"/>
      </rPr>
      <t>黄花东塘村集镇、鱼塘小学2处农村集中式生活污水处理设施修复工程；2</t>
    </r>
    <r>
      <rPr>
        <sz val="11"/>
        <rFont val="宋体"/>
        <charset val="134"/>
      </rPr>
      <t>.</t>
    </r>
    <r>
      <rPr>
        <sz val="11"/>
        <rFont val="宋体"/>
        <charset val="134"/>
      </rPr>
      <t>黄花集镇居民区雨污分流改造工程；3</t>
    </r>
    <r>
      <rPr>
        <sz val="11"/>
        <rFont val="宋体"/>
        <charset val="134"/>
      </rPr>
      <t>.</t>
    </r>
    <r>
      <rPr>
        <sz val="11"/>
        <rFont val="宋体"/>
        <charset val="134"/>
      </rPr>
      <t>黄花镇截污池扩容建设工程；4</t>
    </r>
    <r>
      <rPr>
        <sz val="11"/>
        <rFont val="宋体"/>
        <charset val="134"/>
      </rPr>
      <t>.</t>
    </r>
    <r>
      <rPr>
        <sz val="11"/>
        <rFont val="宋体"/>
        <charset val="134"/>
      </rPr>
      <t>黄花镇梨江港截污干管建设工程；5</t>
    </r>
    <r>
      <rPr>
        <sz val="11"/>
        <rFont val="宋体"/>
        <charset val="134"/>
      </rPr>
      <t>.</t>
    </r>
    <r>
      <rPr>
        <sz val="11"/>
        <rFont val="宋体"/>
        <charset val="134"/>
      </rPr>
      <t>黄花镇集镇破损主支管网修复工程；6</t>
    </r>
    <r>
      <rPr>
        <sz val="11"/>
        <rFont val="宋体"/>
        <charset val="134"/>
      </rPr>
      <t>.</t>
    </r>
    <r>
      <rPr>
        <sz val="11"/>
        <rFont val="宋体"/>
        <charset val="134"/>
      </rPr>
      <t>黄花集镇支管网建设工程；7</t>
    </r>
    <r>
      <rPr>
        <sz val="11"/>
        <rFont val="宋体"/>
        <charset val="134"/>
      </rPr>
      <t>.</t>
    </r>
    <r>
      <rPr>
        <sz val="11"/>
        <rFont val="宋体"/>
        <charset val="134"/>
      </rPr>
      <t>黄花镇梨江港河道生态治理项目。</t>
    </r>
  </si>
  <si>
    <t>2019年精准惠民微建设项目</t>
  </si>
  <si>
    <r>
      <rPr>
        <sz val="11"/>
        <rFont val="宋体"/>
        <charset val="134"/>
      </rPr>
      <t>1</t>
    </r>
    <r>
      <rPr>
        <sz val="11"/>
        <rFont val="宋体"/>
        <charset val="134"/>
      </rPr>
      <t>.</t>
    </r>
    <r>
      <rPr>
        <sz val="11"/>
        <rFont val="宋体"/>
        <charset val="134"/>
      </rPr>
      <t>机场口社区2019年民生项目；2</t>
    </r>
    <r>
      <rPr>
        <sz val="11"/>
        <rFont val="宋体"/>
        <charset val="134"/>
      </rPr>
      <t>.</t>
    </r>
    <r>
      <rPr>
        <sz val="11"/>
        <rFont val="宋体"/>
        <charset val="134"/>
      </rPr>
      <t>2019年崩坎村公共应急照明工程；3</t>
    </r>
    <r>
      <rPr>
        <sz val="11"/>
        <rFont val="宋体"/>
        <charset val="134"/>
      </rPr>
      <t>.</t>
    </r>
    <r>
      <rPr>
        <sz val="11"/>
        <rFont val="宋体"/>
        <charset val="134"/>
      </rPr>
      <t>2019年梁坪村公共应急照明工程。</t>
    </r>
  </si>
  <si>
    <t>2020年精准惠民微建设项目</t>
  </si>
  <si>
    <r>
      <rPr>
        <sz val="11"/>
        <rFont val="宋体"/>
        <charset val="134"/>
      </rPr>
      <t>1</t>
    </r>
    <r>
      <rPr>
        <sz val="11"/>
        <rFont val="宋体"/>
        <charset val="134"/>
      </rPr>
      <t>.</t>
    </r>
    <r>
      <rPr>
        <sz val="11"/>
        <rFont val="宋体"/>
        <charset val="134"/>
      </rPr>
      <t>鱼塘村桃李冲组水库主堤整治项目；2</t>
    </r>
    <r>
      <rPr>
        <sz val="11"/>
        <rFont val="宋体"/>
        <charset val="134"/>
      </rPr>
      <t>.</t>
    </r>
    <r>
      <rPr>
        <sz val="11"/>
        <rFont val="宋体"/>
        <charset val="134"/>
      </rPr>
      <t>机场口社区远大三路（S206至黄谷路段）后巷污水管道建设工程；3</t>
    </r>
    <r>
      <rPr>
        <sz val="11"/>
        <rFont val="宋体"/>
        <charset val="134"/>
      </rPr>
      <t>.</t>
    </r>
    <r>
      <rPr>
        <sz val="11"/>
        <rFont val="宋体"/>
        <charset val="134"/>
      </rPr>
      <t>黄花村居民集中居住点自来水管网建设工程；4</t>
    </r>
    <r>
      <rPr>
        <sz val="11"/>
        <rFont val="宋体"/>
        <charset val="134"/>
      </rPr>
      <t>.</t>
    </r>
    <r>
      <rPr>
        <sz val="11"/>
        <rFont val="宋体"/>
        <charset val="134"/>
      </rPr>
      <t>东塘村土家组人居环境整治工程；5</t>
    </r>
    <r>
      <rPr>
        <sz val="11"/>
        <rFont val="宋体"/>
        <charset val="134"/>
      </rPr>
      <t>.</t>
    </r>
    <r>
      <rPr>
        <sz val="11"/>
        <rFont val="宋体"/>
        <charset val="134"/>
      </rPr>
      <t>梁坪村郭家老屋组道路硬化项目；6</t>
    </r>
    <r>
      <rPr>
        <sz val="11"/>
        <rFont val="宋体"/>
        <charset val="134"/>
      </rPr>
      <t>.</t>
    </r>
    <r>
      <rPr>
        <sz val="11"/>
        <rFont val="宋体"/>
        <charset val="134"/>
      </rPr>
      <t>大兴村扎数组机台和水浚改造工程。</t>
    </r>
  </si>
  <si>
    <t>华湘安置区基础设施提质改造工程</t>
  </si>
  <si>
    <t>对华湘安置区提质提档。</t>
  </si>
  <si>
    <t>经开区专项资金20万元。</t>
  </si>
  <si>
    <t>华湘安置区内部雨污分流改造工程</t>
  </si>
  <si>
    <t>雨污管道埋设、路面恢复等。</t>
  </si>
  <si>
    <t>经开区专项资金96万元。</t>
  </si>
  <si>
    <t>黄崩线Y312提质改造</t>
  </si>
  <si>
    <t>黄崩线Y312沥青路面提质改造。</t>
  </si>
  <si>
    <t>黄花镇鱼塘小学提质改造工程</t>
  </si>
  <si>
    <t>鱼塘小学提质改造。</t>
  </si>
  <si>
    <t>拆迁资金68万元。</t>
  </si>
  <si>
    <t>黄花镇政务服务中心改造工程</t>
  </si>
  <si>
    <t>政务服务中心改造。</t>
  </si>
  <si>
    <t>黄花镇机关办公楼等屋面维修改造工程</t>
  </si>
  <si>
    <t>会议室、办公楼、宿舍屋面漏水严重，管网堵塞，进行修复、更换等。</t>
  </si>
  <si>
    <t>黄花镇华湘社区公园及配套基础设施项目</t>
  </si>
  <si>
    <t>华湘公园建设。</t>
  </si>
  <si>
    <t>经开区专项资金6万元。</t>
  </si>
  <si>
    <t>黄花机场拆迁指挥部基础工程</t>
  </si>
  <si>
    <t>机场拆迁指挥基础建设。</t>
  </si>
  <si>
    <t>拆迁资金12万元。</t>
  </si>
  <si>
    <t>黄花镇崩坎仙岭墓地提质改造工程</t>
  </si>
  <si>
    <t>老墓区绿化建设。</t>
  </si>
  <si>
    <t>龙湾花园电力项目</t>
  </si>
  <si>
    <t>龙湾花园电力线路敷设。</t>
  </si>
  <si>
    <t>黄花镇2020年交通安全整治工程</t>
  </si>
  <si>
    <t>村道临水、临崖、急弯、陡坡的安全隐患整治。</t>
  </si>
  <si>
    <t>黄花镇2021年交通安全整治工程</t>
  </si>
  <si>
    <t>金阳龙驹-金阳大道连接线提质改造工程</t>
  </si>
  <si>
    <t>金阳龙驹-金阳大道连接线提质改造。</t>
  </si>
  <si>
    <t>华湘路（漓湘路-远大路）人行道工程</t>
  </si>
  <si>
    <t>华湘路（漓湘路-远大路）人行道提质。</t>
  </si>
  <si>
    <t>经开区专项资金146万元。</t>
  </si>
  <si>
    <t>黄花工业园新建道路工程</t>
  </si>
  <si>
    <t>工业园新增道路建设。</t>
  </si>
  <si>
    <t>龙塘社区支路十二道路改造工程</t>
  </si>
  <si>
    <t>龙塘社区支路十二道路改造。</t>
  </si>
  <si>
    <t>黄春路（老S207段）道路提质改造工程</t>
  </si>
  <si>
    <t>对现有宽6米、长2.5公里道路进行体质改造，主要内容为沥青路面摊铺、增设标识标线标牌等。</t>
  </si>
  <si>
    <t>远大路与黄金大道交叉口改造工程</t>
  </si>
  <si>
    <t>远大路景升工贸拐角处增设一个右拐车道，解决上下班高峰期远大路从西往东堵车现象。</t>
  </si>
  <si>
    <t>机场口社区雨污分流管道建设工程</t>
  </si>
  <si>
    <t>对机场口社区两侧居民集中居住点和社区散排户进行污水集中收集，新建污水管网、化粪池和一体化污水处理设施等。</t>
  </si>
  <si>
    <t>银龙村水稻核心示范区基础设施改造工程打捆项目</t>
  </si>
  <si>
    <t>黄花镇银龙村</t>
  </si>
  <si>
    <t>水稻核心示范区道路改造、庭院美化、灌溉泵送管道及周边沟渠修复、污水处理等农业配套设施。</t>
  </si>
  <si>
    <t>黄花镇区管所房屋维修改造工程</t>
  </si>
  <si>
    <t>区管所房屋屋面、外墙及内部装修改造。</t>
  </si>
  <si>
    <t>区管所房屋年久失修，屋面漏水严重，墙面脱落，亟需进行维修改造。</t>
  </si>
  <si>
    <t>Y386（银龙村粮食生产基地-Y312段）提质改造工程</t>
  </si>
  <si>
    <t>银龙村粮食生产基地-Y312段道路提质改造。</t>
  </si>
  <si>
    <t>银龙村粮食生产基地-Y312段道路破损，需对其进行提质改造。</t>
  </si>
  <si>
    <t>排头社区华湘安置区排头路及背街后巷整治工程</t>
  </si>
  <si>
    <t>排头社区华湘安置区</t>
  </si>
  <si>
    <t>排头社区华湘安置区排头路及背街后巷基础设施建设。</t>
  </si>
  <si>
    <t>全部完工。</t>
  </si>
  <si>
    <t>华湘安置区是经开区60号令拆迁安置点，房屋均为村民自建房，背街后巷部分配套设施破损，线路乱搭乱接现象严重，排头路没有设置人行道，村民出行不便存在安全隐患。资金来源为经开区专项资金。</t>
  </si>
  <si>
    <t>崩坎仙岭墓地三期</t>
  </si>
  <si>
    <t>项目用地74.28亩，包括墓穴工程、挡墙工程、排水工程、景观工程及附属配套工程等。</t>
  </si>
  <si>
    <t>机场扩建项目资金。</t>
  </si>
  <si>
    <t>小顽国-新江生态园道路连通工程</t>
  </si>
  <si>
    <t>对现有约长4公里水泥道路，其中部分为土路进行拓宽至6米，路基处理、摊铺沥青路面。</t>
  </si>
  <si>
    <t>长沙机场改扩建工程周边路网迁改工程打捆项目</t>
  </si>
  <si>
    <t>1.X031镇龙山-金阳大道改路工程；2.粟家大屋-扬塘路村道改路工程；3.下葱塘-巴山子村道改路工程；4.纯塘-螺丝塘村道改造工程；5.纯塘小学-遥冲子村道改路工程；6.张公冲子-金阳大道村道改造工程；7.马鞍冲-横塘坡村道改路工程；8.Y370南岳庙村道改路工程；9.黄寺冲-天喜獒园村道改路工程；10.四清水库-黄林桥塘村道改造工程；11.Y309南延石狮冲-工程；12.X056旧皮塘-东尾塘改路工程；13.竹山坪-塔塘村道改路工程；14.X031镇龙山-芋头岭改造工程；15.Y309金阳大道-X056改造工程。</t>
  </si>
  <si>
    <t>完成全部路网改造项目建设。</t>
  </si>
  <si>
    <t>机场改扩建项目需要。资金来源为机场扩建项目资金。</t>
  </si>
  <si>
    <t>回林公路提质改造工程</t>
  </si>
  <si>
    <t>黄花镇回林公路大兴集镇-东八线约7公里道路白改黑。</t>
  </si>
  <si>
    <t>回林公路部分路面破损，绿化等交通设施不完善，需对回林公路进行提质改造，方便居民出行。</t>
  </si>
  <si>
    <t>黄崩线X030道路提质改造工程</t>
  </si>
  <si>
    <t>黄花镇大兴村</t>
  </si>
  <si>
    <t>黄崩线道路提质改造工程7公里。</t>
  </si>
  <si>
    <t>黄崩线X030部分路面破损，交通设施未完善，需对其进行提质改造，方便居民出行。</t>
  </si>
  <si>
    <t>黄花镇临时周转房建设工程</t>
  </si>
  <si>
    <t>新建约1000平方米临时周转房用于日常大型会议用途。</t>
  </si>
  <si>
    <t>拆迁资金。</t>
  </si>
  <si>
    <t>2021年精准惠民微建设项目</t>
  </si>
  <si>
    <t>1.银龙村新塘托水库库堤修整项目，总投资约95万元；2.崩坎村解家塘扩容清淤项目，总投资约90万元；3.大兴村铁铺湾机台至荷皮塘抗旱主渠道及山塘改造项目，总投资约90万元；4.东塘村水系恢复工程项目，总投资约98万元；5.鱼塘村农田水利水圳维修、机耕道修整工程，总投资约98万元。</t>
  </si>
  <si>
    <t>专项资金。</t>
  </si>
  <si>
    <t>坤隆商业街小区基础设施建设项目</t>
  </si>
  <si>
    <t>黄花镇坤隆商业街</t>
  </si>
  <si>
    <t>完善坤隆商业街道路及后街地面硬化、绿化、路灯及弱电管道安装。</t>
  </si>
  <si>
    <t>该小区目前房屋已建成，小区内部道路及设施未建设，未完善小区的基础设施，保障居民的正常生活。</t>
  </si>
  <si>
    <t>黄花镇道路拓宽改造打捆项目</t>
  </si>
  <si>
    <r>
      <rPr>
        <sz val="11"/>
        <rFont val="宋体"/>
        <charset val="134"/>
      </rPr>
      <t>1</t>
    </r>
    <r>
      <rPr>
        <sz val="11"/>
        <rFont val="宋体"/>
        <charset val="134"/>
      </rPr>
      <t>.</t>
    </r>
    <r>
      <rPr>
        <sz val="11"/>
        <rFont val="宋体"/>
        <charset val="134"/>
      </rPr>
      <t>干一线（X030至东八线）3.65公里道路扩宽改造及绿化提质，总投资约180万元；2</t>
    </r>
    <r>
      <rPr>
        <sz val="11"/>
        <rFont val="宋体"/>
        <charset val="134"/>
      </rPr>
      <t>.</t>
    </r>
    <r>
      <rPr>
        <sz val="11"/>
        <rFont val="宋体"/>
        <charset val="134"/>
      </rPr>
      <t>支七线（Y309至捞刀河大堤）约1.57公里道路拓宽改造，总投资约50万元；3</t>
    </r>
    <r>
      <rPr>
        <sz val="11"/>
        <rFont val="宋体"/>
        <charset val="134"/>
      </rPr>
      <t>.</t>
    </r>
    <r>
      <rPr>
        <sz val="11"/>
        <rFont val="宋体"/>
        <charset val="134"/>
      </rPr>
      <t>干二线（X030至至七渠）约2公里道路扩宽改造，总投资约90万元。</t>
    </r>
  </si>
  <si>
    <t>2022.06</t>
  </si>
  <si>
    <t>由于回龙垸水系改造项目的实施，干一线、支七、干二道路边的渠道改造后，道路路基进行加宽，近几年农村的飞速发展，道路通行车辆增多，交通压力大，对道路扩宽群众呼声很高，渠道改造完毕后道路扩宽计划也提上日程。</t>
  </si>
  <si>
    <t>美丽乡村基础设施提质改造打捆工程</t>
  </si>
  <si>
    <r>
      <rPr>
        <sz val="11"/>
        <rFont val="宋体"/>
        <charset val="134"/>
      </rPr>
      <t>1</t>
    </r>
    <r>
      <rPr>
        <sz val="11"/>
        <rFont val="宋体"/>
        <charset val="134"/>
      </rPr>
      <t>.</t>
    </r>
    <r>
      <rPr>
        <sz val="11"/>
        <rFont val="宋体"/>
        <charset val="134"/>
      </rPr>
      <t>对大兴村美丽乡村示范点基础设施提质改造，总投资约55万元；2</t>
    </r>
    <r>
      <rPr>
        <sz val="11"/>
        <rFont val="宋体"/>
        <charset val="134"/>
      </rPr>
      <t>.</t>
    </r>
    <r>
      <rPr>
        <sz val="11"/>
        <rFont val="宋体"/>
        <charset val="134"/>
      </rPr>
      <t>对银龙村美丽乡村示范点基础设施提质改造，总投资约95万元；3</t>
    </r>
    <r>
      <rPr>
        <sz val="11"/>
        <rFont val="宋体"/>
        <charset val="134"/>
      </rPr>
      <t>.</t>
    </r>
    <r>
      <rPr>
        <sz val="11"/>
        <rFont val="宋体"/>
        <charset val="134"/>
      </rPr>
      <t>对东塘村美丽乡村示范点基础设施提质改造，总投资约40万元；4</t>
    </r>
    <r>
      <rPr>
        <sz val="11"/>
        <rFont val="宋体"/>
        <charset val="134"/>
      </rPr>
      <t>.</t>
    </r>
    <r>
      <rPr>
        <sz val="11"/>
        <rFont val="宋体"/>
        <charset val="134"/>
      </rPr>
      <t>对崩坎村美丽乡村示范点基础设施提质改造，总投资约70万元元；5</t>
    </r>
    <r>
      <rPr>
        <sz val="11"/>
        <rFont val="宋体"/>
        <charset val="134"/>
      </rPr>
      <t>.</t>
    </r>
    <r>
      <rPr>
        <sz val="11"/>
        <rFont val="宋体"/>
        <charset val="134"/>
      </rPr>
      <t>对回龙美丽乡村示范点基础设施提质改造，总投资约55万元；6</t>
    </r>
    <r>
      <rPr>
        <sz val="11"/>
        <rFont val="宋体"/>
        <charset val="134"/>
      </rPr>
      <t>.</t>
    </r>
    <r>
      <rPr>
        <sz val="11"/>
        <rFont val="宋体"/>
        <charset val="134"/>
      </rPr>
      <t>对鱼塘村美丽乡村示范点基础设施提质改造，总投资约40万元。</t>
    </r>
  </si>
  <si>
    <t>为进一步扩大美丽宜居村庄示范效应，巩固乡村振兴成果，对重点打造宜居村庄示范点进行基础设施建设投入。</t>
  </si>
  <si>
    <t>商业街后街新建生态停车场项目</t>
  </si>
  <si>
    <t>改造约2400平方米公共停车场。</t>
  </si>
  <si>
    <t>为了进一步缓解集镇中的商业街停车压力，拟在商业街，韵达广场后巷新建2400平米公共停车场，预计增加车位70多个。</t>
  </si>
  <si>
    <t>岐山社区人居环境整治工程</t>
  </si>
  <si>
    <t>黄花镇岐山社区</t>
  </si>
  <si>
    <t>金鹏名都外围整治，以高于城区的城市管理标准，完善市政基础设施。</t>
  </si>
  <si>
    <t>岐山社区位于机场西侧，处于我省对外的重要地理位置，为了提升该区域的对外形象，拟对该区域的市政基础，设施进行提质提档，进一步加强区域城市管理，树立黄花品牌。</t>
  </si>
  <si>
    <t>尾流区提质改造工程</t>
  </si>
  <si>
    <t>尾流区屋顶彩钢瓦面维修更换及部分基础设施提质改造等。</t>
  </si>
  <si>
    <t>随机场扩建，尾流区面积增大，考虑后续飞机尾流对群众的房屋造成影响从而影响居住，需投入资金对吹毁的屋面进行修复。尾流区补助资金到镇。</t>
  </si>
  <si>
    <t>黄花镇崩坎村集镇散户污水收集治理工程</t>
  </si>
  <si>
    <t>拟敷设污水管道共5320米，其中DN225聚乙烯双壁波纹管906米，DN300聚乙烯双壁波纹管4373米，DN300埋地PE管41米；一体化污水处理站处理规模160立方米/天，占地面积1434.66平方米，人工湿地670平方米，绿化工程320平方米；配套建设污水检查井266座，沉泥井7座，隔油井（300*300）35座，直径160UPVC管7400米；村道水泥路面破除与恢复15平方米。</t>
  </si>
  <si>
    <t>完成项目前期工作及项目用地报批。</t>
  </si>
  <si>
    <t>有效收集崩坎村集镇散户污水。</t>
  </si>
  <si>
    <t>黄花镇企业孵化基地建设工程</t>
  </si>
  <si>
    <t>将现有废弃厂房改造成办公洽商场所，作为入驻黄花招商引资孵化中心。</t>
  </si>
  <si>
    <t>办理前期手续。</t>
  </si>
  <si>
    <t>Y386道路提质改造项目</t>
  </si>
  <si>
    <t>Y386道路长约2.67公里道路路面破损修复及路面沥青摊铺等。</t>
  </si>
  <si>
    <t>Y386作为黄花镇银龙村一条通村行道（赤石河-X150段），全长5.8公里，已通车多年，现有路面5m米，靠北端连接赤石河约800米，受地理条件及历史原因影响，该段仅3-4米宽，中间部分已完成改造，为了进一步改善该段道路沿线居民出行，拟将银龙村与回龙大堤进行连通。</t>
  </si>
  <si>
    <t>X150（黄花村段）提质改造项目</t>
  </si>
  <si>
    <t>黄花镇黄花村、银龙村</t>
  </si>
  <si>
    <t>该段道路全长约2.3公里道路路面修复、部分路段拓宽及路面沥青摊铺等。</t>
  </si>
  <si>
    <t>X150作为黄花镇与春华镇连接的农村主干道，本线路黄花段全长2.3公里，路面宽度5米，为了改善该区域交通通行现状，拟对该段道路进行提质改造。</t>
  </si>
  <si>
    <t>X058(Y312至大兴集镇段)道路提质改造项目</t>
  </si>
  <si>
    <t>X058(Y312至大兴集镇段)道路总长约2.68公里。</t>
  </si>
  <si>
    <t>X508作为回龙中学的主要通行道路，也是连接银龙村，崩坎村，大兴村的一条重要道路，全长2.68公里。为了进一步改善该条道路的通行现状，提振沿线小顽国亲子乐园等旅游农庄的市场活力，贯穿连接X030及东八线，拟对该段道路进行提质改造，助力乡村振兴。</t>
  </si>
  <si>
    <t>X030至Y312全线道路绿化提质项目</t>
  </si>
  <si>
    <t>大兴村、崩坎村、银龙村</t>
  </si>
  <si>
    <t>全长约10公里道路两侧绿化提质。</t>
  </si>
  <si>
    <t>该两条道路为黄花镇回龙片区主要的农村公路，多年来两侧杂木丛生，为了进一步提升乡村品质，改善道路景观，拟对道路两侧进行绿化提质。</t>
  </si>
  <si>
    <t>黄花镇天然气入户工程</t>
  </si>
  <si>
    <t>黄花集镇天然气入户。</t>
  </si>
  <si>
    <t>完成设计方案及资金筹集。</t>
  </si>
  <si>
    <t>为改善民生，提高居民的幸福指数，实现集镇居民天然气入户。</t>
  </si>
  <si>
    <t>撇洪渠样板河改造项目</t>
  </si>
  <si>
    <t>撇洪渠下游河段边坡修整及砌护。</t>
  </si>
  <si>
    <t>完成设计及资金筹集。</t>
  </si>
  <si>
    <t>黄花镇银龙村智慧农业示范区项目</t>
  </si>
  <si>
    <t>包括智慧育秧工厂、智慧灌溉系统、区块链溯源系统、数字化种植系统、智能农机设备、重塑生态防控系统、智慧农业田间互动展示区、数字农田基础建设工程、智慧农业综合服务中心等9个子项目，分三期实施。</t>
  </si>
  <si>
    <t>远大路绿化提质改造项目</t>
  </si>
  <si>
    <t>约4公里道路绿化提质改造。</t>
  </si>
  <si>
    <t>远大路东沿线作为连通浏阳永安和江背镇的一条省道，也是黄花镇往东的主要对外门户，为了进一步提升黄花镇公路品质，减少后续养护投入，拟对远大路S103（机场口-永安界）两侧进行绿化种植。</t>
  </si>
  <si>
    <t>崩坎村幸福渠改造工程</t>
  </si>
  <si>
    <t>黄花镇崩坎村</t>
  </si>
  <si>
    <t>渠道清淤、衬砌工程。</t>
  </si>
  <si>
    <t>黄花镇机关办公楼装修工程</t>
  </si>
  <si>
    <t>对黄花镇机关新建办公楼进行装修。</t>
  </si>
  <si>
    <t>对黄花镇新建临时周转房办公楼进行装修。</t>
  </si>
  <si>
    <t>机场大道楼宇亮化工程</t>
  </si>
  <si>
    <t>对机场大道沿线楼宇进行夜景亮化。</t>
  </si>
  <si>
    <t>为提升湖南机场门户整体形象，拟对机场大道沿线楼宇进行夜景亮化。</t>
  </si>
  <si>
    <t>黄花镇机关南门道路改造及体育配套工程</t>
  </si>
  <si>
    <t>在机关南边新建出入口及体育场所建设。</t>
  </si>
  <si>
    <t>黄花镇垃圾分拣中心</t>
  </si>
  <si>
    <t>黄花镇黄花村</t>
  </si>
  <si>
    <t>新建垃圾分拣中心。</t>
  </si>
  <si>
    <t>完成前期用地报批及设计工作。</t>
  </si>
  <si>
    <t>实现黄花集镇垃圾分类。</t>
  </si>
  <si>
    <t>龙塘社区公园建设项目</t>
  </si>
  <si>
    <t>新建约34亩龙塘社区公园及停车位。</t>
  </si>
  <si>
    <t>全部用地征拆审批及项目前期方案。</t>
  </si>
  <si>
    <t>为改善民生，提高居民的幸福指数，拟新建一个社区公园方便居民休闲娱乐。正在办理征地手续，拆迁经费由县出资，预计拆迁资金500万元。</t>
  </si>
  <si>
    <t>机场大道沿线立面提质改造工程</t>
  </si>
  <si>
    <t>对机场大道沿线房屋、周边环境进行提质改造。</t>
  </si>
  <si>
    <t>机场大道沿线立面破损，为提升湖南机场门户整体形象，拟对机场大道沿线房屋、周边环境进行提质改造。</t>
  </si>
  <si>
    <t>黄谷路两厢污水管网连通工程</t>
  </si>
  <si>
    <t>黄花镇黄谷路</t>
  </si>
  <si>
    <t>扬帆路修建后，完善黄谷路雨污管网。</t>
  </si>
  <si>
    <t>完善黄谷路雨污管网，实现黄谷路两厢雨污水分流。</t>
  </si>
  <si>
    <t>远大路两厢污水管网建设工程</t>
  </si>
  <si>
    <t>远大路两厢污水管网建设工程1.5公里。</t>
  </si>
  <si>
    <t>完善远大路雨污管网，实现远大路两厢雨污水分流。</t>
  </si>
  <si>
    <t>黄花路两厢污水管网连通工程</t>
  </si>
  <si>
    <t>黄花镇黄花路</t>
  </si>
  <si>
    <t>龙峰大道修建后，完善黄花路雨污管网。</t>
  </si>
  <si>
    <t>完善黄花路雨污管网，实现黄花路两厢雨污水分流。</t>
  </si>
  <si>
    <t>黄回路两厢污水管网连通工程</t>
  </si>
  <si>
    <t>黄花镇黄回路</t>
  </si>
  <si>
    <t>龙峰大道修建后，完善黄回路雨污管网。</t>
  </si>
  <si>
    <t>完善黄回路雨污管网，实现黄回路两厢雨污水分流。</t>
  </si>
  <si>
    <t>黄兴镇</t>
  </si>
  <si>
    <t>黄兴镇双鹿路提质改造工程</t>
  </si>
  <si>
    <t>黄兴镇人民政府</t>
  </si>
  <si>
    <t>现有路面进行换板修补，增加沥青面层，增加拐弯车道，增加绿化，更换路灯以及增加安全防护设施等。</t>
  </si>
  <si>
    <t>黄兴故居沿街立面改造工程</t>
  </si>
  <si>
    <t>黄兴故居片区沿街房屋约42缝外立面改造。</t>
  </si>
  <si>
    <t>黄兴镇沿江山村马鞍山组山体滑坡护砌工程</t>
  </si>
  <si>
    <t>土方开挖、新建挡土墙，新建截水沟等。</t>
  </si>
  <si>
    <t>长沙黄兴220kv变电站场平工程</t>
  </si>
  <si>
    <t>表土清理，清理淤泥、土方回填、土方开挖、弃土外运等。</t>
  </si>
  <si>
    <t>黄兴镇20年39批次项目农电迁改工程</t>
  </si>
  <si>
    <t>将项目红线内需拆除、新立、升高的农电杆线（380伏及以下）进行迁移等。</t>
  </si>
  <si>
    <t>黄兴镇20年30批次、20年28批次项目农电迁改工程</t>
  </si>
  <si>
    <t>黄兴镇19年56批次、19年7批次项目农电迁改工程</t>
  </si>
  <si>
    <t>黄兴镇158亩、148亩、267亩房源用地项目农电迁改工程</t>
  </si>
  <si>
    <t>黄兴镇湘府路项目农电迁改工程</t>
  </si>
  <si>
    <t>黄兴镇蓝田大道提质改造工程</t>
  </si>
  <si>
    <t>黄兴镇蓝田大道进行“白改黑”提质改造，对现有混凝土路面进行修补，并加铺沥青，完善交通标线、标牌等。</t>
  </si>
  <si>
    <t>黄兴镇绿色金典社区用房装饰工程</t>
  </si>
  <si>
    <t>隔墙砌筑，水电改造，墙面抹灰装饰，地面铺砖以及卫生间改造等。</t>
  </si>
  <si>
    <t>黄兴镇鹿芝岭村官冲子至下才埠河堤提质改造工程</t>
  </si>
  <si>
    <t>提质改造河堤道路长约1.5公里，宽约4.5米，白改黑改造以及完善相关设施等。</t>
  </si>
  <si>
    <t>提质改造河堤道路长约1.5公里，宽约4.5米，“白改黑”改造以及完善相关设施等。</t>
  </si>
  <si>
    <t>提升鹿芝岭村一字墙乡村振兴示范组至龙喜水乡环线道路标准，打造浏阳河文旅旅游线路。</t>
  </si>
  <si>
    <t>黄兴镇会展片区2022年度拆迁项目农电迁改工程</t>
  </si>
  <si>
    <t>会展片区2022年拟拆迁项目地块红线内需拆除、新立、升高的农电杆线（380伏及以下）进行迁移等，包括：编号12（估算总投资31.4万元）、16（估算总投资47万元）、18（估算总投资33.8万元）、19（估算总投资31.2万元）、20（估算总投资54.1万元）、23（估算总投资62.7万元）、24（估算总投资58.7万元）、25（估算总投资59.1万元）等。</t>
  </si>
  <si>
    <t>会展片区2022年拟拆迁项目地块（编号12、16、18、19、20、23、24、25等）项目红线内需拆除、新立、升高的农电杆线（380伏及以下）进行迁移等。</t>
  </si>
  <si>
    <t>地块需于2022年完成项目腾地、挂牌，同类型、同年度实施打捆项目。</t>
  </si>
  <si>
    <t>黄兴镇接驾岭集镇综合整治项目</t>
  </si>
  <si>
    <t>对集镇主要道路两厢行道树补植、完善市政设施，更换路沿石、修缮人行道、完善交通标识标牌，房屋立面改造以及线路归整等。</t>
  </si>
  <si>
    <t>落实县政府主要领导调研黄兴工作精神，提升集镇形象，完善配套功能。</t>
  </si>
  <si>
    <t>黄兴镇商贸小区电力扩容及改造工程</t>
  </si>
  <si>
    <t>新建强电线路，管沟开挖及回填，电力线路安装以及相关配套设施等。</t>
  </si>
  <si>
    <t>解决商贸小区电力不足问题。</t>
  </si>
  <si>
    <t>黄兴镇接驾岭社区小区道路提质改造工程</t>
  </si>
  <si>
    <t>黄兴镇商贸小区内道路进行“白改黑”提质改造，改造面积约8500平方米。</t>
  </si>
  <si>
    <t>改善商贸小区整体形象，提升小区通行能力。</t>
  </si>
  <si>
    <t>黄兴镇集镇污水管道改造工程</t>
  </si>
  <si>
    <t>对整个黄兴集镇污水管道进行改造，确保污水全部进入敢胜垸污水处理厂。</t>
  </si>
  <si>
    <t>提升集镇污水收集能力，解决画田撇洪渠污水直排问题。</t>
  </si>
  <si>
    <t>黄兴镇树新路集镇段（黄江公路至东四线）提质改造工程</t>
  </si>
  <si>
    <t>提质改造道路长约1.8公里，宽约6米，“白改黑”改造以及完善相关交通设施等。</t>
  </si>
  <si>
    <t>提升集镇形象，提高车辆通行能力，缓解交通拥堵。</t>
  </si>
  <si>
    <t>江背镇</t>
  </si>
  <si>
    <t>江背镇敬老院建设工程（一期）</t>
  </si>
  <si>
    <t>江背镇五福村</t>
  </si>
  <si>
    <t>江背镇人民政府</t>
  </si>
  <si>
    <t>总建筑面积3800平方米，其中1、2、3号栋建筑面积1900平方米，4号栋建筑面积726平方米，5号栋建筑面积472平方米，6号栋建筑面积613平方米，垃圾站公厕72平方米，门卫值班室17平方米。包括土方、基础、主体、水电、装饰、室外给排水、征地拆迁等工程。</t>
  </si>
  <si>
    <t>江背镇五福村姚家冲组至敬老院道路工程项目</t>
  </si>
  <si>
    <t>在江背镇五福村姚家冲组至敬老院道路主干道以及支路建设等，长约2公里。</t>
  </si>
  <si>
    <t>江背镇五福村姚家冲组围墙工程</t>
  </si>
  <si>
    <t>江背镇五福村姚家冲组实体围墙等基础设施建设。</t>
  </si>
  <si>
    <t>五福村姚家冲绿化亮化工程</t>
  </si>
  <si>
    <t>江背镇五福村姚家冲组的绿化、亮化等基础设施建设。</t>
  </si>
  <si>
    <t>江背镇5个集镇维修维护建设项目</t>
  </si>
  <si>
    <t>5个集镇的人行道、立面墙体、广告牌整修、市政管道疏通等。</t>
  </si>
  <si>
    <t>江背镇镇级公路安全隐患整治项目</t>
  </si>
  <si>
    <t>江背镇域内镇级道路、临水临涯、险工险段等安全隐患地。</t>
  </si>
  <si>
    <t>江背镇村组公路安全隐患整治项目</t>
  </si>
  <si>
    <t>江背镇域内村级道路、临水临涯、险工险段等安全隐患地。</t>
  </si>
  <si>
    <t>江背镇农村公路应急处理整治项目</t>
  </si>
  <si>
    <t>江背镇域内农村公路边坡垮塌等进行恢复建设。</t>
  </si>
  <si>
    <t>江背镇敬老院（一期）配套排水处理项目</t>
  </si>
  <si>
    <t>原有路面破除及恢复，土方开挖及回填，双壁波纹管道施工，雨、污水井及沉泥井，格栅调节池、提供一体化设备并安装、人工湿地建设、道路及硬化等。</t>
  </si>
  <si>
    <t>国网湖南A级工厂化检修基地安置区建设工程</t>
  </si>
  <si>
    <t>江背镇梅花社区　</t>
  </si>
  <si>
    <t>梅花工贸新区下贯冲组、羊四塘组拆迁户相对集中安置。约14.32亩土方开挖、场地平整、道路、排水、路灯等基础设施建设。</t>
  </si>
  <si>
    <t>投资总估算包含征地拆迁费。</t>
  </si>
  <si>
    <t>江背镇2022年农村公路应急处理整治项目</t>
  </si>
  <si>
    <t>江背镇域内农村公路边坡垮塌等进行道路恢复建设。</t>
  </si>
  <si>
    <t>确保道路交通安全。</t>
  </si>
  <si>
    <t>江背社区集镇新区安置点建设工程</t>
  </si>
  <si>
    <t>江背镇江背社区</t>
  </si>
  <si>
    <t>对江背社区集镇新区五个村民组进行安置地建设，约9000平方米土方开挖、场地平整、道路、排水等基础设施建设。</t>
  </si>
  <si>
    <t>进行安置地建设，约9000平方米土方开挖、场地平整、道路、排水等基础设施建设。</t>
  </si>
  <si>
    <t>对江背社区集镇新区五个村民组进行安置地建设，确保入住。</t>
  </si>
  <si>
    <t>江背镇5个集镇2022年度维修维护建设</t>
  </si>
  <si>
    <t>江背集镇、朱桥集镇、梅花集镇、五美集镇、印山集镇</t>
  </si>
  <si>
    <t>人行道、立面墙体、广告牌整修、市政管道疏通等。</t>
  </si>
  <si>
    <t>为更好落实文明创建。</t>
  </si>
  <si>
    <t>江背镇2022年镇、村组级公路安全隐患整治项目</t>
  </si>
  <si>
    <t>江背镇域内镇级、村组级道路、临水临涯、险工险段等安全隐患地加装护栏及警示标志等。</t>
  </si>
  <si>
    <t>为全面落实五零建设，确保安全零事故。</t>
  </si>
  <si>
    <t>江背镇地质灾害点整治项目</t>
  </si>
  <si>
    <t>对影响安全的地质灾害点进行工程整治。</t>
  </si>
  <si>
    <t>地质灾害点的滑坡、崩塌等进行工程整治。</t>
  </si>
  <si>
    <t>地质灾害点的滑坡、崩塌等，对农村住房和村组有严重安全隐患的点进行重点整治。</t>
  </si>
  <si>
    <t>江背镇美丽村庄建设项目</t>
  </si>
  <si>
    <t>约50户左右的屋场，按生态美、村庄美、产业美、生活美、风尚美的标准进行村庄建设。</t>
  </si>
  <si>
    <t>乡村振兴工作的重要组成部分，对外展示的窗口。</t>
  </si>
  <si>
    <t>机关纪委办公楼、后栋宿舍楼维修改造项目</t>
  </si>
  <si>
    <t>对纪委办公楼、后栋宿舍楼更换屋面、进行天沟防水处理，宿舍楼更换门窗，改造电路、卫生间，墙面处理等。</t>
  </si>
  <si>
    <t>屋面改造，门窗更换，电路、卫生间改造，墙面处理等。</t>
  </si>
  <si>
    <t>房屋老旧、漏水严重、门窗破损、电路破损，其中后栋宿舍楼建成于1978年，纪委办公楼建成于1980年，存在安全隐患。</t>
  </si>
  <si>
    <t>金洲村落景区一体化运营中心</t>
  </si>
  <si>
    <t>金洲村罗家洲</t>
  </si>
  <si>
    <t>占地约1000平方米，集旅游接待、停车场及其他附属设施为一体的旅游集散地。</t>
  </si>
  <si>
    <t>做好运营中心内部装修，完善附属设施。</t>
  </si>
  <si>
    <t>县政府关于浏阳河文化旅游产业带建设调研的会议备忘录（2020年9月10日）。</t>
  </si>
  <si>
    <t>X032江背印山段路面改善工程</t>
  </si>
  <si>
    <t>江背镇人民政府、交通局</t>
  </si>
  <si>
    <t>X032江背印山段路面次差段约3公里进行路面改善。</t>
  </si>
  <si>
    <t>2020年路况评定次差段，2020年预备项目，可研批复长县发改投〔2021〕397号。</t>
  </si>
  <si>
    <t>江背镇梅花工贸新区安置区（二期）建设项目</t>
  </si>
  <si>
    <t>对梅花工贸新区新补征264亩地及规划二路征地的居民的安置地进行建设，总面积约25亩，进行场地开挖、场地平整、道路、排水等基础设施建设，确保安置居民建房入住。</t>
  </si>
  <si>
    <t>对梅花工贸新区新补征264亩地及规划二路征地的居民的安置地进行建设，确保入住。</t>
  </si>
  <si>
    <t>江背镇五福村姚家冲组挡土墙及防护工程建设项目</t>
  </si>
  <si>
    <t>在江背镇五福村姚家冲组建设一处挡土墙及边坡防护，约200米左右。</t>
  </si>
  <si>
    <t>前期准备工作。</t>
  </si>
  <si>
    <t>江背集镇新区污水外接项目</t>
  </si>
  <si>
    <t>污水管网铺设和污水井建设及一体化设备。</t>
  </si>
  <si>
    <t>配套集镇新区发展。</t>
  </si>
  <si>
    <t>江背镇集镇新区基础设施建设</t>
  </si>
  <si>
    <t>对江背镇集镇新区基础设施进行建设，包括五通及围栏建设等内容。</t>
  </si>
  <si>
    <t>长沙县S103江背集镇段基础设施改造工程</t>
  </si>
  <si>
    <t>提质改造后道路全长775.43米，双向4车道，宽20米，设计时速30公里/小时，设计使用年限15年，沥青混凝土路面。包括道路建设、交通管网、排水、照明、绿化等。</t>
  </si>
  <si>
    <t>道路破损严重，群众要求修缮道路的呼声强烈。</t>
  </si>
  <si>
    <t>江背镇环卫综合体建设工程</t>
  </si>
  <si>
    <t>新建江背镇环卫综合体，包括镇垃圾压缩站和镇分拣中心、厨余垃圾预处理站或厨余垃圾就地资源化利用站等相关环卫设施用房，以及购买环卫设施设备。</t>
  </si>
  <si>
    <t>长县两治办发〔2020〕11号文。</t>
  </si>
  <si>
    <t>星沙街道</t>
  </si>
  <si>
    <t>2021年星沙街道小区党支部阵地建设</t>
  </si>
  <si>
    <t>星沙街道辖区内</t>
  </si>
  <si>
    <t>星沙街道办事处</t>
  </si>
  <si>
    <t>小区党支部阵地建设。</t>
  </si>
  <si>
    <t>城东农贸市场防水维修工程</t>
  </si>
  <si>
    <t>城东农贸市场</t>
  </si>
  <si>
    <t>更换屋面、立面进行防水处理等。</t>
  </si>
  <si>
    <t>城郊结合部环境整治工程</t>
  </si>
  <si>
    <t>对东八线以东城郊结合部区域存在的黑臭水体、搭棚种菜、乱堆乱倒、乱搭乱建等现象进行整治，加强日常巡查监管。</t>
  </si>
  <si>
    <t>已征收未使用的地块交地前综合整治工程</t>
  </si>
  <si>
    <t>广生片区已征收未使用的闲置土地，在用地单位进场前进行综合整治，达到“熟地”标准交付使用。</t>
  </si>
  <si>
    <t>螺丝塘社区公共服务中心建设</t>
  </si>
  <si>
    <t>中建悦和城</t>
  </si>
  <si>
    <t>新社区选址进行装修，含强弱电、给排水、墙面、吊顶等，及周边基础设施改造。</t>
  </si>
  <si>
    <t>雷家冲社区公共服务中心建设</t>
  </si>
  <si>
    <t>新社区范围内</t>
  </si>
  <si>
    <t>水桐树社区公共服务中心建设</t>
  </si>
  <si>
    <t>安置区基础设施改造及维修工程</t>
  </si>
  <si>
    <t>安置区</t>
  </si>
  <si>
    <t>灰埠、松雅、城东、龙塘（星沙代管）等安置区基础设施维修维护，安全隐患整改。</t>
  </si>
  <si>
    <t>开元路与星沙大道西南角建筑外立面玻璃幕墙安装工程</t>
  </si>
  <si>
    <t>玻璃幕墙安装面积约2000平方米，含骨架、玻璃及附件等。</t>
  </si>
  <si>
    <t>星沙商业乐园外立面整治工程</t>
  </si>
  <si>
    <t>星沙商业乐园</t>
  </si>
  <si>
    <t>改造面积约5000平方米，包括外面粉刷、部分线路整理、安装桥架、部分广告招牌安装与拆除、部分铝合金更换、翻新及维修等。</t>
  </si>
  <si>
    <t>星沙街道无障碍社区改造工程</t>
  </si>
  <si>
    <t>社区及周边增设无障碍设施，建设无障碍通道等。</t>
  </si>
  <si>
    <t>2021年星沙街道城市驿站建设</t>
  </si>
  <si>
    <t>城市驿站建设，包括新建房屋及其装饰装修，水电、周边配套设施等。</t>
  </si>
  <si>
    <t>长沙县城管〔2021〕110号文件要求。</t>
  </si>
  <si>
    <t>广生塘社区公共服务中心装修工程</t>
  </si>
  <si>
    <t>装修面积约800平方米，含强弱电、给排水、墙面、吊顶等。</t>
  </si>
  <si>
    <t>2022.10</t>
  </si>
  <si>
    <t>建设社区公共服务阵地，保障各项民生事业开展，保障网格化管理及各项服务居民的业务开展。</t>
  </si>
  <si>
    <t>万明渠沿线环境综合整治</t>
  </si>
  <si>
    <t>万明渠沿线</t>
  </si>
  <si>
    <t>对万明渠沿线环境卫生进行综合整治，包括渠道清污、垃圾清运，裸土覆盖等。</t>
  </si>
  <si>
    <t>防汛工作需要。</t>
  </si>
  <si>
    <t>金茂路农贸市场维修工程</t>
  </si>
  <si>
    <t>金茂路农贸市场</t>
  </si>
  <si>
    <t>屋顶漏水和电梯维修。</t>
  </si>
  <si>
    <t>年久失修。</t>
  </si>
  <si>
    <t>星沙街道应急中心阵地建设</t>
  </si>
  <si>
    <t>应急中心阵地装修，含强弱电、给排水、墙面、吊顶等。</t>
  </si>
  <si>
    <t>《长沙县加强镇（街道）、村（社区）应急能力建设工作实施方案》。</t>
  </si>
  <si>
    <t>万科用地交地前清表工程</t>
  </si>
  <si>
    <t>位于东六路与东七路、滨湖路与特立路之间，对场进行清表，土方平整，设置临时围档等。</t>
  </si>
  <si>
    <t>根据交地协议，由政府负责清表。</t>
  </si>
  <si>
    <t>S2地块清表平整工作</t>
  </si>
  <si>
    <t>位于东四路以西，特立路与滨湖路之间，对场地进行清表，土方平整，设置临时围挡等。</t>
  </si>
  <si>
    <t>星沙街道2022年小区党支部阵地建设</t>
  </si>
  <si>
    <t>小区党支部阵地建设，含强弱电、给排水、墙面吊顶等装饰装修。</t>
  </si>
  <si>
    <t>支部进小区相关工作要求。</t>
  </si>
  <si>
    <t>2022年城乡结合部综合整治工作</t>
  </si>
  <si>
    <t>对城乡结合部存在的黑臭水体、建筑垃圾、乱搭乱建等进行整治，对裸土进行覆绿。</t>
  </si>
  <si>
    <t>“蓝天保卫站”及“文明创建”常态化工作要求。</t>
  </si>
  <si>
    <t>星沙街道1-6区二次供水加压泵站排水管改造工程</t>
  </si>
  <si>
    <t>增设排水管道200米，新建排水井、强弱电等地下管线迁移。</t>
  </si>
  <si>
    <t>现场实际需求。</t>
  </si>
  <si>
    <t>屯塘社区（暂定名）公共服务中心装修工程</t>
  </si>
  <si>
    <t>装修面积约800平方米，含强弱电、给排水、墙面、吊顶等，周边基础设施改造。</t>
  </si>
  <si>
    <t>龙角社区（暂定名）公共服务中心装修工程</t>
  </si>
  <si>
    <t>装修面积约815平方米，含强弱电、给排水、墙面、吊顶等，周边基础设施改造。</t>
  </si>
  <si>
    <t>星沙街道文化活动中心建设项目</t>
  </si>
  <si>
    <t>装修面积约1000平方米，包括强弱电、给排水、墙面吊顶等。</t>
  </si>
  <si>
    <t>根据文体部门要求，结合街道实际（现无文化活动中心）。</t>
  </si>
  <si>
    <t>机关院子维修工程</t>
  </si>
  <si>
    <t>街道前坪增设停车位、白改黑、厕所维修改造等。</t>
  </si>
  <si>
    <t>现场实际需求，停车难问题等。</t>
  </si>
  <si>
    <t>星沙街道公共垃圾站及环卫配套用房建设</t>
  </si>
  <si>
    <t>环卫用地900平方米，建设4站式垃圾转运站、站厕及环卫配套设施。</t>
  </si>
  <si>
    <t>关于长沙县城区湿垃圾分类收运全覆盖工作的请示及领导批示件。</t>
  </si>
  <si>
    <t>湘龙街道</t>
  </si>
  <si>
    <t>2018年年度项目</t>
  </si>
  <si>
    <t>湘龙街道办事处</t>
  </si>
  <si>
    <r>
      <rPr>
        <sz val="11"/>
        <rFont val="宋体"/>
        <charset val="134"/>
      </rPr>
      <t>1</t>
    </r>
    <r>
      <rPr>
        <sz val="11"/>
        <rFont val="宋体"/>
        <charset val="134"/>
      </rPr>
      <t>.</t>
    </r>
    <r>
      <rPr>
        <sz val="11"/>
        <rFont val="宋体"/>
        <charset val="134"/>
      </rPr>
      <t>土桥撇洪渠临时截污治理工程；2</t>
    </r>
    <r>
      <rPr>
        <sz val="11"/>
        <rFont val="宋体"/>
        <charset val="134"/>
      </rPr>
      <t>.</t>
    </r>
    <r>
      <rPr>
        <sz val="11"/>
        <rFont val="宋体"/>
        <charset val="134"/>
      </rPr>
      <t>南塘冲社区服务中心建设；3</t>
    </r>
    <r>
      <rPr>
        <sz val="11"/>
        <rFont val="宋体"/>
        <charset val="134"/>
      </rPr>
      <t>.</t>
    </r>
    <r>
      <rPr>
        <sz val="11"/>
        <rFont val="宋体"/>
        <charset val="134"/>
      </rPr>
      <t>湘贸社区办公用房装修工程。</t>
    </r>
  </si>
  <si>
    <t>2019年年度项目</t>
  </si>
  <si>
    <r>
      <rPr>
        <sz val="11"/>
        <rFont val="宋体"/>
        <charset val="134"/>
      </rPr>
      <t>1</t>
    </r>
    <r>
      <rPr>
        <sz val="11"/>
        <rFont val="宋体"/>
        <charset val="134"/>
      </rPr>
      <t>.</t>
    </r>
    <r>
      <rPr>
        <sz val="11"/>
        <rFont val="宋体"/>
        <charset val="134"/>
      </rPr>
      <t>2019年湘龙街道建筑立面治理工程（潇湘路社区仁和苑小区周边广告招牌项目）；2</t>
    </r>
    <r>
      <rPr>
        <sz val="11"/>
        <rFont val="宋体"/>
        <charset val="134"/>
      </rPr>
      <t>.</t>
    </r>
    <r>
      <rPr>
        <sz val="11"/>
        <rFont val="宋体"/>
        <charset val="134"/>
      </rPr>
      <t>2019年湘龙街道城区基础设施建设（金鹰机电市场基础配套设施项目）。</t>
    </r>
  </si>
  <si>
    <t>2020年年度项目</t>
  </si>
  <si>
    <r>
      <rPr>
        <sz val="11"/>
        <rFont val="宋体"/>
        <charset val="134"/>
      </rPr>
      <t>1</t>
    </r>
    <r>
      <rPr>
        <sz val="11"/>
        <rFont val="宋体"/>
        <charset val="134"/>
      </rPr>
      <t>.</t>
    </r>
    <r>
      <rPr>
        <sz val="11"/>
        <rFont val="宋体"/>
        <charset val="134"/>
      </rPr>
      <t>土桥社区办公用房装修；2</t>
    </r>
    <r>
      <rPr>
        <sz val="11"/>
        <rFont val="宋体"/>
        <charset val="134"/>
      </rPr>
      <t>.</t>
    </r>
    <r>
      <rPr>
        <sz val="11"/>
        <rFont val="宋体"/>
        <charset val="134"/>
      </rPr>
      <t>湘贸社区办公用房装修；3</t>
    </r>
    <r>
      <rPr>
        <sz val="11"/>
        <rFont val="宋体"/>
        <charset val="134"/>
      </rPr>
      <t>.</t>
    </r>
    <r>
      <rPr>
        <sz val="11"/>
        <rFont val="宋体"/>
        <charset val="134"/>
      </rPr>
      <t>高沙社区排渠、中渠、横渠清污扫障工程；4</t>
    </r>
    <r>
      <rPr>
        <sz val="11"/>
        <rFont val="宋体"/>
        <charset val="134"/>
      </rPr>
      <t>.</t>
    </r>
    <r>
      <rPr>
        <sz val="11"/>
        <rFont val="宋体"/>
        <charset val="134"/>
      </rPr>
      <t>2020年湘龙街道城乡结合部治理工程；5</t>
    </r>
    <r>
      <rPr>
        <sz val="11"/>
        <rFont val="宋体"/>
        <charset val="134"/>
      </rPr>
      <t>.</t>
    </r>
    <r>
      <rPr>
        <sz val="11"/>
        <rFont val="宋体"/>
        <charset val="134"/>
      </rPr>
      <t>湘郡社区办公用房装修工程；6</t>
    </r>
    <r>
      <rPr>
        <sz val="11"/>
        <rFont val="宋体"/>
        <charset val="134"/>
      </rPr>
      <t>.</t>
    </r>
    <r>
      <rPr>
        <sz val="11"/>
        <rFont val="宋体"/>
        <charset val="134"/>
      </rPr>
      <t>草莓街区提质改造项目；7</t>
    </r>
    <r>
      <rPr>
        <sz val="11"/>
        <rFont val="宋体"/>
        <charset val="134"/>
      </rPr>
      <t>.</t>
    </r>
    <r>
      <rPr>
        <sz val="11"/>
        <rFont val="宋体"/>
        <charset val="134"/>
      </rPr>
      <t>土桥撇洪渠污水截流项目；8</t>
    </r>
    <r>
      <rPr>
        <sz val="11"/>
        <rFont val="宋体"/>
        <charset val="134"/>
      </rPr>
      <t>.</t>
    </r>
    <r>
      <rPr>
        <sz val="11"/>
        <rFont val="宋体"/>
        <charset val="134"/>
      </rPr>
      <t>水渡河农贸市场二期周边市电力杆线改迁工程；9</t>
    </r>
    <r>
      <rPr>
        <sz val="11"/>
        <rFont val="宋体"/>
        <charset val="134"/>
      </rPr>
      <t>.</t>
    </r>
    <r>
      <rPr>
        <sz val="11"/>
        <rFont val="宋体"/>
        <charset val="134"/>
      </rPr>
      <t>水渡河农贸市场二期周边市政雨水管网改造工程；10</t>
    </r>
    <r>
      <rPr>
        <sz val="11"/>
        <rFont val="宋体"/>
        <charset val="134"/>
      </rPr>
      <t>.</t>
    </r>
    <r>
      <rPr>
        <sz val="11"/>
        <rFont val="宋体"/>
        <charset val="134"/>
      </rPr>
      <t>湘景社区汽配城路两厢外立面整治项目。</t>
    </r>
  </si>
  <si>
    <r>
      <rPr>
        <sz val="11"/>
        <rFont val="宋体"/>
        <charset val="134"/>
        <scheme val="minor"/>
      </rPr>
      <t>2</t>
    </r>
    <r>
      <rPr>
        <sz val="11"/>
        <rFont val="宋体"/>
        <charset val="134"/>
      </rPr>
      <t>021年年度项目</t>
    </r>
  </si>
  <si>
    <r>
      <rPr>
        <sz val="11"/>
        <rFont val="宋体"/>
        <charset val="134"/>
      </rPr>
      <t>1</t>
    </r>
    <r>
      <rPr>
        <sz val="11"/>
        <rFont val="宋体"/>
        <charset val="134"/>
      </rPr>
      <t>.</t>
    </r>
    <r>
      <rPr>
        <sz val="11"/>
        <rFont val="宋体"/>
        <charset val="134"/>
      </rPr>
      <t>高沙公墓迁移（清表、三通一平）工程；2</t>
    </r>
    <r>
      <rPr>
        <sz val="11"/>
        <rFont val="宋体"/>
        <charset val="134"/>
      </rPr>
      <t>.</t>
    </r>
    <r>
      <rPr>
        <sz val="11"/>
        <rFont val="宋体"/>
        <charset val="134"/>
      </rPr>
      <t>湘龙街道党群服务中心装修项目；3</t>
    </r>
    <r>
      <rPr>
        <sz val="11"/>
        <rFont val="宋体"/>
        <charset val="134"/>
      </rPr>
      <t>.</t>
    </r>
    <r>
      <rPr>
        <sz val="11"/>
        <rFont val="宋体"/>
        <charset val="134"/>
      </rPr>
      <t>2021年道路交通安全隐患治理；4</t>
    </r>
    <r>
      <rPr>
        <sz val="11"/>
        <rFont val="宋体"/>
        <charset val="134"/>
      </rPr>
      <t>.</t>
    </r>
    <r>
      <rPr>
        <sz val="11"/>
        <rFont val="宋体"/>
        <charset val="134"/>
      </rPr>
      <t>2021年湘龙街道建筑立面治理工程；5</t>
    </r>
    <r>
      <rPr>
        <sz val="11"/>
        <rFont val="宋体"/>
        <charset val="134"/>
      </rPr>
      <t>.</t>
    </r>
    <r>
      <rPr>
        <sz val="11"/>
        <rFont val="宋体"/>
        <charset val="134"/>
      </rPr>
      <t>2021年湘龙街道城乡结合部、闲置土地及停、缓建工地治理工程；6</t>
    </r>
    <r>
      <rPr>
        <sz val="11"/>
        <rFont val="宋体"/>
        <charset val="134"/>
      </rPr>
      <t>.</t>
    </r>
    <r>
      <rPr>
        <sz val="11"/>
        <rFont val="宋体"/>
        <charset val="134"/>
      </rPr>
      <t>2021年湘龙街道城区基础设施建设项目；7</t>
    </r>
    <r>
      <rPr>
        <sz val="11"/>
        <rFont val="宋体"/>
        <charset val="134"/>
      </rPr>
      <t>.</t>
    </r>
    <r>
      <rPr>
        <sz val="11"/>
        <rFont val="宋体"/>
        <charset val="134"/>
      </rPr>
      <t>2021年湘龙街道国土卫片处理及拆违控违项目。</t>
    </r>
  </si>
  <si>
    <t>湘龙街道政务服务中心提质改造项目</t>
  </si>
  <si>
    <t>对约400平方米的政务服务中心进行提质改造。</t>
  </si>
  <si>
    <t>为规范我街道政务服务大厅管理，进一步促进政务服务标准化、规范法、便利化。根据长县政办发〔2021〕11号《关于印发从长沙县政务服务大厅管理办法的通知》，决定对街道政务服务大厅进行提质改造。</t>
  </si>
  <si>
    <t>2022年冬修水利项目</t>
  </si>
  <si>
    <t>对辖区灌溉渠、排渍渠清淤扫障、修筑毁坏渠道。</t>
  </si>
  <si>
    <t>对辖区灌溉渠、排渍渠清淤扫障、修筑毁坏渠道、机耕道等。</t>
  </si>
  <si>
    <t>冬修水利项目。</t>
  </si>
  <si>
    <t>城西安置小区基础设施提质改造工程</t>
  </si>
  <si>
    <t>对城西安置小区内的基础配套设施进行提质改造，提升城市品质。</t>
  </si>
  <si>
    <t>安置区居民对生活环境品质提升的迫切需求，城市建设品质提升必然趋势。</t>
  </si>
  <si>
    <t>龙塘安置小区基础设施提质改造工程</t>
  </si>
  <si>
    <t>对龙塘安置小区内的基础配套设施进行提质改造，提升城市品质。</t>
  </si>
  <si>
    <t>大塘安置小区基础设施提质改造工程</t>
  </si>
  <si>
    <t>对大塘安置小区内的基础配套设施进行提质改造，提升城市品质。</t>
  </si>
  <si>
    <t>湘龙街道老旧小区基础设施提质改造工程</t>
  </si>
  <si>
    <t>对街道范围的老旧小区基础配套设施进行提质改造，提升城市品质。</t>
  </si>
  <si>
    <t>根据文明城市创建和城市管理考核要求，加快完善城区市政、园林、环卫配套设施。</t>
  </si>
  <si>
    <t>湘龙街道小区消防通道安全隐患治理工程</t>
  </si>
  <si>
    <t>拓宽小区消防通道，消除安全隐患。</t>
  </si>
  <si>
    <t>消除小区安全隐患。</t>
  </si>
  <si>
    <t>湘郡社区小区提质改造工程</t>
  </si>
  <si>
    <t>对小区内的基础配套设施进行提质改造，提升城市品质。</t>
  </si>
  <si>
    <t>提升居民生活环境品质、城市建设品质。</t>
  </si>
  <si>
    <t>2022年道路交通安全隐患治理</t>
  </si>
  <si>
    <t>街道范围内安装防护栏、安全警示标示等。</t>
  </si>
  <si>
    <t>街道范围交通道路安全隐患整治。</t>
  </si>
  <si>
    <t>2022年湘龙街道建筑立面治理工程</t>
  </si>
  <si>
    <t>拆除违规设置、破旧残缺的各类广告招牌和楼宇标识等。</t>
  </si>
  <si>
    <t>拆除违规设置、破旧残缺的各类广告招牌和楼宇标识；维修翻新建筑物外墙，规范空调外机设置，消除各类安全隐患。</t>
  </si>
  <si>
    <t>2022年湘龙街道城乡结合部、闲置土地及停、缓建工地治理工程</t>
  </si>
  <si>
    <t>完善城乡结合部的果皮箱、垃圾箱等环卫设施,集中整治区域内的白色垃圾、水体污染、乱堆乱倒、违章搭建、乱搭乱建及占道经营等现象。</t>
  </si>
  <si>
    <t>加强城乡结合部环境卫生管理，完善果皮箱、垃圾箱等环卫设施，实施城乡结合部常态化环卫保洁；集中对区域内（包括闲置土地及停、缓建工地）的白色垃圾、水体污染、乱堆乱倒、违章搭建、乱搭乱建及占道经营等现象开展集中整治。</t>
  </si>
  <si>
    <t>2022年湘龙街道城区基础设施建设项目</t>
  </si>
  <si>
    <t>完善、修复、翻新城区市政、园林、环卫配套设施。</t>
  </si>
  <si>
    <t>根据文明城市创建和城市管理考核要求，加快完善城区市政、园林、环卫配套设施，规范各类室外柜箱的日常管理和维护。</t>
  </si>
  <si>
    <t>泉塘街道</t>
  </si>
  <si>
    <t>泉塘变电站北侧小游园等23个项目</t>
  </si>
  <si>
    <t>泉塘街道办事处</t>
  </si>
  <si>
    <t>往年的社区服务中心，菜市场、市容市貌、公园、市政公共设施等项目。</t>
  </si>
  <si>
    <t>对辖区内6个公园陈旧设施进行翻新改造、对泉韵社区阳高路海德公园人行道、佳美紫郡小区外部道路、洞井组后街下水沟、5个小区垃圾站进行提质改造。</t>
  </si>
  <si>
    <t>项目扫尾与结算。</t>
  </si>
  <si>
    <t>小塘路社区泉源路人行道改造工程</t>
  </si>
  <si>
    <t>小塘路安置区</t>
  </si>
  <si>
    <t>对泉源路两侧前街人行道约7200平方米的四方砖进行拆除，重做地面基层后铺沥青，增划停车位。</t>
  </si>
  <si>
    <t>工程扫尾及地面以上的环境打造采购。</t>
  </si>
  <si>
    <t>经开区资金112万元，自筹88万元。</t>
  </si>
  <si>
    <t>泉塘街道政务大厅改造</t>
  </si>
  <si>
    <t>街道便民服务中心</t>
  </si>
  <si>
    <t>便民服务中心约300平方米，含大厅地面、墙体、天花板、厕所等改造。</t>
  </si>
  <si>
    <t>完成施工。</t>
  </si>
  <si>
    <t>泉塘街道便民服务中心作为争创基层政务服务创新工作试点单位，为更好的服务企业、居民，对大厅进行改造升级。</t>
  </si>
  <si>
    <t>华远˙海蓝郡配套社区服务用房装修（拟命名楠竹园社区）</t>
  </si>
  <si>
    <t>华远˙海蓝郡</t>
  </si>
  <si>
    <t>按精品社区要求对华远˙海蓝郡配套中的900多平方米社区用房的硬件及软件进行提升。</t>
  </si>
  <si>
    <t>前期手续及设计、预算，完成50%的施工。</t>
  </si>
  <si>
    <t>析置社区需要。</t>
  </si>
  <si>
    <t>泉东社区市容市貌提质改造工程</t>
  </si>
  <si>
    <t>泉东社区</t>
  </si>
  <si>
    <t>社区提质提档未改造到位的区域进行白改黑、划停车位、人行道、绿化提质等。</t>
  </si>
  <si>
    <t>丁家岭期社区存在路面破损，停车乱象严重，绿化品质低等，改造后将提升社区整体居住环境。</t>
  </si>
  <si>
    <t>金科美邻域商业街停车环境提升项目</t>
  </si>
  <si>
    <t>梨江社区</t>
  </si>
  <si>
    <t>金科小区商业区停车坪环境提升，占地面积4000平方米，含地面改造和交通标线等设施。</t>
  </si>
  <si>
    <t>文明创建、城市管理工作考核和检查要求，同时改善居民生活环境，提升舒适性，有利于进一步打造金科商圈。</t>
  </si>
  <si>
    <t>泉塘街道产业工人活动中心安装电梯项目</t>
  </si>
  <si>
    <t>根据房屋结构合理安排选址，占地面积10平方米以内。包括电梯基坑、主体结构、设备、配套设施。</t>
  </si>
  <si>
    <t>前期手续，设计，预算，完成80%的施工。</t>
  </si>
  <si>
    <t>泉塘街道产业工人活动中心年接待量超过3.2万人，其中老年人居多，该楼约6层楼高，居民多次提议需要安装电梯。</t>
  </si>
  <si>
    <t>长桥社区泉塘三期生鲜市场改造</t>
  </si>
  <si>
    <t>泉塘三期生鲜市场</t>
  </si>
  <si>
    <t>泉塘三期生鲜市场一层总面积1023平方米，主要对摊位、门面、给水、强弱电、下水道、地面、墙面等改造。</t>
  </si>
  <si>
    <t>前期手续，设计，预算等。</t>
  </si>
  <si>
    <t>按照文明创建及城管管理的相关要求改造，给居民营造良好的菜篮子环境。</t>
  </si>
  <si>
    <t>小区加装电梯配套工程</t>
  </si>
  <si>
    <t>燃气、强弱电、自来水管线，排水管道迁改，电力接入，电梯井基础等。</t>
  </si>
  <si>
    <t>按照省市县加装电梯文件精神，为小区加装电梯配套建设。</t>
  </si>
  <si>
    <t>新长海楼宇经济打造停车环境优化项目</t>
  </si>
  <si>
    <t>星辉社区</t>
  </si>
  <si>
    <t>新长海广场向阳路停车前坪车行约1800平方米提质改造，含路面改造和交通标线等设施。</t>
  </si>
  <si>
    <t>文明创建、城市管理工作考核和检查要求，同时改善居民生活环境，提升舒适性，有利于进一步打造新长海商圈。</t>
  </si>
  <si>
    <t>㮾梨街道</t>
  </si>
  <si>
    <t>花园港片区现有设施设备升级改造等项目（共2个）</t>
  </si>
  <si>
    <t>㮾梨街道办事处</t>
  </si>
  <si>
    <r>
      <rPr>
        <sz val="11"/>
        <rFont val="宋体"/>
        <charset val="134"/>
        <scheme val="minor"/>
      </rPr>
      <t>1</t>
    </r>
    <r>
      <rPr>
        <sz val="11"/>
        <rFont val="宋体"/>
        <charset val="134"/>
        <scheme val="minor"/>
      </rPr>
      <t>.</t>
    </r>
    <r>
      <rPr>
        <sz val="11"/>
        <rFont val="宋体"/>
        <charset val="134"/>
        <scheme val="minor"/>
      </rPr>
      <t>花园港片区现有设施设备升级改造（88万元）；2</t>
    </r>
    <r>
      <rPr>
        <sz val="11"/>
        <rFont val="宋体"/>
        <charset val="134"/>
        <scheme val="minor"/>
      </rPr>
      <t>.</t>
    </r>
    <r>
      <rPr>
        <sz val="11"/>
        <rFont val="宋体"/>
        <charset val="134"/>
        <scheme val="minor"/>
      </rPr>
      <t>㮾梨街道“四好农村路”创建工程（90万元）。</t>
    </r>
  </si>
  <si>
    <t>用于花园港片区现有设施设备升级改造工程保证污水设备正常运行。</t>
  </si>
  <si>
    <t>黄兴大道强、弱电改造（共2个）</t>
  </si>
  <si>
    <r>
      <rPr>
        <sz val="11"/>
        <rFont val="宋体"/>
        <charset val="134"/>
        <scheme val="minor"/>
      </rPr>
      <t>1</t>
    </r>
    <r>
      <rPr>
        <sz val="11"/>
        <rFont val="宋体"/>
        <charset val="134"/>
        <scheme val="minor"/>
      </rPr>
      <t>.</t>
    </r>
    <r>
      <rPr>
        <sz val="11"/>
        <rFont val="宋体"/>
        <charset val="134"/>
        <scheme val="minor"/>
      </rPr>
      <t>黄兴大道电力下地新建工程（90万元）；2</t>
    </r>
    <r>
      <rPr>
        <sz val="11"/>
        <rFont val="宋体"/>
        <charset val="134"/>
        <scheme val="minor"/>
      </rPr>
      <t>.</t>
    </r>
    <r>
      <rPr>
        <sz val="11"/>
        <rFont val="宋体"/>
        <charset val="134"/>
        <scheme val="minor"/>
      </rPr>
      <t>黄兴大道弱电下地改造工程（38万元）。</t>
    </r>
  </si>
  <si>
    <t>城市管理提质年要求。</t>
  </si>
  <si>
    <t>园区企业项目基础配套建设项目（共7个）</t>
  </si>
  <si>
    <r>
      <rPr>
        <sz val="11"/>
        <rFont val="宋体"/>
        <charset val="134"/>
        <scheme val="minor"/>
      </rPr>
      <t>1.</t>
    </r>
    <r>
      <rPr>
        <sz val="11"/>
        <rFont val="宋体"/>
        <charset val="134"/>
        <scheme val="minor"/>
      </rPr>
      <t>保家村银家冲组道路及排水管道工程（90万元）；2</t>
    </r>
    <r>
      <rPr>
        <sz val="11"/>
        <rFont val="宋体"/>
        <charset val="134"/>
        <scheme val="minor"/>
      </rPr>
      <t>.</t>
    </r>
    <r>
      <rPr>
        <sz val="11"/>
        <rFont val="宋体"/>
        <charset val="134"/>
        <scheme val="minor"/>
      </rPr>
      <t>园区企业外部排水管网建设工程（90万元）；3</t>
    </r>
    <r>
      <rPr>
        <sz val="11"/>
        <rFont val="宋体"/>
        <charset val="134"/>
        <scheme val="minor"/>
      </rPr>
      <t>.</t>
    </r>
    <r>
      <rPr>
        <sz val="11"/>
        <rFont val="宋体"/>
        <charset val="134"/>
        <scheme val="minor"/>
      </rPr>
      <t>保家村低洼地生态改造工程（90万元）；4</t>
    </r>
    <r>
      <rPr>
        <sz val="11"/>
        <rFont val="宋体"/>
        <charset val="134"/>
        <scheme val="minor"/>
      </rPr>
      <t>.</t>
    </r>
    <r>
      <rPr>
        <sz val="11"/>
        <rFont val="宋体"/>
        <charset val="134"/>
        <scheme val="minor"/>
      </rPr>
      <t>花园村片区水系改造工程（90万元）；5</t>
    </r>
    <r>
      <rPr>
        <sz val="11"/>
        <rFont val="宋体"/>
        <charset val="134"/>
        <scheme val="minor"/>
      </rPr>
      <t>.</t>
    </r>
    <r>
      <rPr>
        <sz val="11"/>
        <rFont val="宋体"/>
        <charset val="134"/>
        <scheme val="minor"/>
      </rPr>
      <t>星沙机床企业临时道路及附属工程（90万元）；6</t>
    </r>
    <r>
      <rPr>
        <sz val="11"/>
        <rFont val="宋体"/>
        <charset val="134"/>
        <scheme val="minor"/>
      </rPr>
      <t>.</t>
    </r>
    <r>
      <rPr>
        <sz val="11"/>
        <rFont val="宋体"/>
        <charset val="134"/>
        <scheme val="minor"/>
      </rPr>
      <t>富辉机械场地平整工程（70万元）；7</t>
    </r>
    <r>
      <rPr>
        <sz val="11"/>
        <rFont val="宋体"/>
        <charset val="134"/>
        <scheme val="minor"/>
      </rPr>
      <t>.</t>
    </r>
    <r>
      <rPr>
        <sz val="11"/>
        <rFont val="宋体"/>
        <charset val="134"/>
        <scheme val="minor"/>
      </rPr>
      <t>富辉机械、五聚、新荣企业场地通路工程（340万元）。</t>
    </r>
  </si>
  <si>
    <t>招商引资项目配套，为企业提供平整场地，促进企业开工开建，投产达效。</t>
  </si>
  <si>
    <t>㮾梨街道办事处四小活动场所及政务服务中心建设项目等公共场所配套项目（共9个）</t>
  </si>
  <si>
    <r>
      <rPr>
        <sz val="11"/>
        <rFont val="宋体"/>
        <charset val="134"/>
        <scheme val="minor"/>
      </rPr>
      <t>1</t>
    </r>
    <r>
      <rPr>
        <sz val="11"/>
        <rFont val="宋体"/>
        <charset val="134"/>
        <scheme val="minor"/>
      </rPr>
      <t>.</t>
    </r>
    <r>
      <rPr>
        <sz val="11"/>
        <rFont val="宋体"/>
        <charset val="134"/>
        <scheme val="minor"/>
      </rPr>
      <t>㮾梨街道办事处四小活动场所及政务服务中心建设项目（499.5万元）；2</t>
    </r>
    <r>
      <rPr>
        <sz val="11"/>
        <rFont val="宋体"/>
        <charset val="134"/>
        <scheme val="minor"/>
      </rPr>
      <t>.</t>
    </r>
    <r>
      <rPr>
        <sz val="11"/>
        <rFont val="宋体"/>
        <charset val="134"/>
        <scheme val="minor"/>
      </rPr>
      <t>巡防队员食堂及附属用房建设工程（97.5万元）；3</t>
    </r>
    <r>
      <rPr>
        <sz val="11"/>
        <rFont val="宋体"/>
        <charset val="134"/>
        <scheme val="minor"/>
      </rPr>
      <t>.</t>
    </r>
    <r>
      <rPr>
        <sz val="11"/>
        <rFont val="宋体"/>
        <charset val="134"/>
        <scheme val="minor"/>
      </rPr>
      <t>高峰社区卫生服务站改造工程（24.9万元）；4</t>
    </r>
    <r>
      <rPr>
        <sz val="11"/>
        <rFont val="宋体"/>
        <charset val="134"/>
        <scheme val="minor"/>
      </rPr>
      <t>.</t>
    </r>
    <r>
      <rPr>
        <sz val="11"/>
        <rFont val="宋体"/>
        <charset val="134"/>
        <scheme val="minor"/>
      </rPr>
      <t>陶公庙社区2019年新建房屋仿古立面改造工程（90万元）；5</t>
    </r>
    <r>
      <rPr>
        <sz val="11"/>
        <rFont val="宋体"/>
        <charset val="134"/>
        <scheme val="minor"/>
      </rPr>
      <t>.</t>
    </r>
    <r>
      <rPr>
        <sz val="11"/>
        <rFont val="宋体"/>
        <charset val="134"/>
        <scheme val="minor"/>
      </rPr>
      <t>陶公庙农贸市场提质改造工程（92万元）；6</t>
    </r>
    <r>
      <rPr>
        <sz val="11"/>
        <rFont val="宋体"/>
        <charset val="134"/>
        <scheme val="minor"/>
      </rPr>
      <t>.</t>
    </r>
    <r>
      <rPr>
        <sz val="11"/>
        <rFont val="宋体"/>
        <charset val="134"/>
        <scheme val="minor"/>
      </rPr>
      <t>浏阳河畔房屋风貌改造工程（197万元）；7</t>
    </r>
    <r>
      <rPr>
        <sz val="11"/>
        <rFont val="宋体"/>
        <charset val="134"/>
        <scheme val="minor"/>
      </rPr>
      <t>.</t>
    </r>
    <r>
      <rPr>
        <sz val="11"/>
        <rFont val="宋体"/>
        <charset val="134"/>
        <scheme val="minor"/>
      </rPr>
      <t>陶公庙社区2020年新建房屋仿古立面改造工程（65万元）；8</t>
    </r>
    <r>
      <rPr>
        <sz val="11"/>
        <rFont val="宋体"/>
        <charset val="134"/>
        <scheme val="minor"/>
      </rPr>
      <t>.</t>
    </r>
    <r>
      <rPr>
        <sz val="11"/>
        <rFont val="宋体"/>
        <charset val="134"/>
        <scheme val="minor"/>
      </rPr>
      <t>㮾梨街道基层武装部全面建设星级达标工程（87万元）；9</t>
    </r>
    <r>
      <rPr>
        <sz val="11"/>
        <rFont val="宋体"/>
        <charset val="134"/>
        <scheme val="minor"/>
      </rPr>
      <t>.</t>
    </r>
    <r>
      <rPr>
        <sz val="11"/>
        <rFont val="宋体"/>
        <charset val="134"/>
        <scheme val="minor"/>
      </rPr>
      <t>龙华农贸市场提质改造工程（90万元）。</t>
    </r>
  </si>
  <si>
    <t>2017-2020</t>
  </si>
  <si>
    <t>便民基础设施建设。</t>
  </si>
  <si>
    <t>㮾梨街道弱电线路提质改造工程等项目（共4个）</t>
  </si>
  <si>
    <t>1.㮾梨街道弱电线路提质改造工程（90万元）；2.土岭保家片区安置区自来水管改迁工程（90万元）；3.园区企业10千伏线路通电工程（80万元）；4.双桥泵站315千伏安箱变安装工程（30万元）。</t>
  </si>
  <si>
    <t>2018-2020</t>
  </si>
  <si>
    <t>管线建设。</t>
  </si>
  <si>
    <t>㮾梨街道新建路综合提质改造等基础建设项目（共11个）</t>
  </si>
  <si>
    <t>1.㮾梨街道新建路综合提质改造工程（190.7万元）；2.㮾梨街道土岭路.泉沿路综合提质改造工程（151.2万元）；3.土岭社区绿化提质项目（90万元）；4.㮾梨街道2019年市政道路维修工程（90万元）；5.㮾梨街道八字槽门安置区东侧人车分流功能分区改造（75万元）；6.㮾梨街道安置区.背街小巷基础设施完善（90万元）；7.土高路白改黑提质改造工程（90万元）；8.㮾梨街道道路修复提质项目（90万元）；9.㮾梨街道环卫设施修复改造工程（85万元）；10.陶公庙广场及周边老旧基础设施提质工程（75万元）；11.㮾梨街道2020年背街小巷基础设施完善工程（90万元）。</t>
  </si>
  <si>
    <t>基础设施建设，提升城市品质。</t>
  </si>
  <si>
    <t>高排湖清淤等3个涉水项目（共3个）</t>
  </si>
  <si>
    <r>
      <rPr>
        <sz val="11"/>
        <rFont val="宋体"/>
        <charset val="134"/>
        <scheme val="minor"/>
      </rPr>
      <t>1</t>
    </r>
    <r>
      <rPr>
        <sz val="11"/>
        <rFont val="宋体"/>
        <charset val="134"/>
        <scheme val="minor"/>
      </rPr>
      <t>.</t>
    </r>
    <r>
      <rPr>
        <sz val="11"/>
        <rFont val="宋体"/>
        <charset val="134"/>
        <scheme val="minor"/>
      </rPr>
      <t>高排湖清淤（45万元）；2</t>
    </r>
    <r>
      <rPr>
        <sz val="11"/>
        <rFont val="宋体"/>
        <charset val="134"/>
        <scheme val="minor"/>
      </rPr>
      <t>.</t>
    </r>
    <r>
      <rPr>
        <sz val="11"/>
        <rFont val="宋体"/>
        <charset val="134"/>
        <scheme val="minor"/>
      </rPr>
      <t>保家安置区旧塘组水系改造工程（96万元）；3</t>
    </r>
    <r>
      <rPr>
        <sz val="11"/>
        <rFont val="宋体"/>
        <charset val="134"/>
        <scheme val="minor"/>
      </rPr>
      <t>.</t>
    </r>
    <r>
      <rPr>
        <sz val="11"/>
        <rFont val="宋体"/>
        <charset val="134"/>
        <scheme val="minor"/>
      </rPr>
      <t>梨江港截污治污泵站提质改造工程（90万元）。</t>
    </r>
  </si>
  <si>
    <t>截污设施建设项目。</t>
  </si>
  <si>
    <t>兆丰、索普场地平整工程</t>
  </si>
  <si>
    <r>
      <rPr>
        <sz val="11"/>
        <rFont val="宋体"/>
        <charset val="134"/>
        <scheme val="minor"/>
      </rPr>
      <t>1</t>
    </r>
    <r>
      <rPr>
        <sz val="11"/>
        <rFont val="宋体"/>
        <charset val="134"/>
        <scheme val="minor"/>
      </rPr>
      <t>.</t>
    </r>
    <r>
      <rPr>
        <sz val="11"/>
        <rFont val="宋体"/>
        <charset val="134"/>
        <scheme val="minor"/>
      </rPr>
      <t>兆丰光电场地平整工程（90万元）；2</t>
    </r>
    <r>
      <rPr>
        <sz val="11"/>
        <rFont val="宋体"/>
        <charset val="134"/>
        <scheme val="minor"/>
      </rPr>
      <t>.</t>
    </r>
    <r>
      <rPr>
        <sz val="11"/>
        <rFont val="宋体"/>
        <charset val="134"/>
        <scheme val="minor"/>
      </rPr>
      <t>索普电子场地平整工程（95万元）。</t>
    </r>
  </si>
  <si>
    <t>幸福堤自行车道建设项目等项目（共18个）</t>
  </si>
  <si>
    <t>1.幸福堤自行车道建设项目（180万元）；2.丰崇超市前坪改造（92万元）；3.东六线沿线整治提质项目（85万元）；4.土岭社区组级生活环境提升示范点建设项目（90万元）；5.㮾梨街道安置区.背街小巷基础设施完善工程（90万元）；6.陶公庙社区环境综合整治工程（90万元）；7.㮾梨街道主要道路两厢绿化及附属设施修复项目（90万元）；8.新城休闲文化广场建设工程（240万元）；9.峻德公园生态草坪建设工程（95万元）；10.福中道.佳园路提质改造工程（800万元）；11.㮾梨街道福中道道路修复工程（380万元）；12.星湖路（车身路-福中道）提质改造工程（240万元）；13.福中道（黄兴大道以东）.东升路等市政道路人行道修复项目（90万元）；14.㮾梨街道2021年背街小巷基础设施完善工程（90万元）；15.园区道路白改黑建设项目（480万元）；16.㮾梨街道裸露空地复绿工程（92万元）；17.陶公庙社区2021年新建房屋仿古立面改造工程（80万元）；18.㮾梨街道安置区小区道路提质改造工程（480万元）。</t>
  </si>
  <si>
    <t>城市提质。</t>
  </si>
  <si>
    <t>花园港截污提质改造工程等（共11个）</t>
  </si>
  <si>
    <t>1.花园港截污提质改造工程（80万元）；2.土岭社区狮子庵组雨污分流即黑臭水体整治（90万元）；3.梨江港截污管道扩容工程（90万元）；4.㮾梨街道排水管网混接改造工程（90万元）；5.㮾梨街道安置区及集中居民点污水管道建设工程（90万元）；6.㮾梨街道老镇区雨污分流改造工程（90万元）；7.㮾梨街道园区企业排水外接改造工程（95万元）；8.花园港清淤清污工程（80万元）；9.梨江港流域综合治理项目（90万元）；10.㮾梨街道集中居住区市政管网改造项目（95万元）；11.大园社区大元组散户临时截污工程（25万元）。</t>
  </si>
  <si>
    <t>水域环境治理。</t>
  </si>
  <si>
    <t>㮾梨街道2020年农村生态路建设工程等项目（共4个）</t>
  </si>
  <si>
    <t>1.㮾梨街道2020年农村生态路建设工程（90万元）；2.㮾梨街道困难群众房屋修缮工程（48万元）；3.农村公路维护维修（90万元）；4.保家村公共服务中心阵地建设.会议室提质改造（95万元）。</t>
  </si>
  <si>
    <t>民生项目。</t>
  </si>
  <si>
    <t>㮾梨工业园片区电力基础设施建设工程等项目（共6个）</t>
  </si>
  <si>
    <t>1.㮾梨工业园片区电力基础设施建设工程（80万元）；2.花园新城片区35KV线路改迁工程（480万元）；3.㮾梨街道2020年电力线路及设施规范化建设工程（90万元）；4.㮾梨街道2020年弱电线路提质改造工程（90万元）；5.陶公庙社区自来水改迁工程（90万元）；6.紫东苑自来水改造工程（90万元）。</t>
  </si>
  <si>
    <t>电力、自来水、弱电提质建设。</t>
  </si>
  <si>
    <t>长平汽车项目北侧临时道路工程等项目（共3个）</t>
  </si>
  <si>
    <t>1.长平汽车项目北侧临时道路工程（90万元）；2.㮾梨车身厂东侧进出道路及排水管网工程（90万元）；3.保家农贸市场地块外部基础设施完善工程（90万元）。</t>
  </si>
  <si>
    <t>项目建设要素保障。</t>
  </si>
  <si>
    <t>花园港（黄兴大道-佳园路）段水系改道工程等项目</t>
  </si>
  <si>
    <t>1.花园港（黄兴大道-佳园路）段水系改道工程（1300万元）；2.㮾梨街道梨江市政箱涵二期临时用地复垦工程（99万元）。</t>
  </si>
  <si>
    <t>水利基础设施建设。</t>
  </si>
  <si>
    <t>新华路（新城路-秋江公路）道路工程</t>
  </si>
  <si>
    <t>起于新城路，止于秋江公路，道路全长148米，规划路幅宽度20米。</t>
  </si>
  <si>
    <t>完成75%工程量，支付部分工程款。</t>
  </si>
  <si>
    <t>北控地产用地周边道路，促进地块开发建设。</t>
  </si>
  <si>
    <t>锦璨巨星场地平整工程</t>
  </si>
  <si>
    <t>主要建设内容包括土方的运输、平整等。</t>
  </si>
  <si>
    <t>完成70%工程量，支付部分工程款。</t>
  </si>
  <si>
    <t>机关院外停车坪及文体活动广场建设工程</t>
  </si>
  <si>
    <t>主要建设内容为停车坪、气排球场及羽毛球场的建设。</t>
  </si>
  <si>
    <t>待长赣铁路明确线型及施工区域后，再开展下阶段工作，避免重复建设。</t>
  </si>
  <si>
    <t>完善机关院外空地环境整治，建设停车场供群众办事停车，同时为周边居民提供休闲活动场所。</t>
  </si>
  <si>
    <t>㮾梨街道奕多项目场地平整工程</t>
  </si>
  <si>
    <t>根据招商引资协议提供场地平整，总挖方约10万平方米。</t>
  </si>
  <si>
    <t>根据招商引资合同约定，提供场地平整。</t>
  </si>
  <si>
    <t>康狮岭社区(筹)社区办公用房装修工程</t>
  </si>
  <si>
    <t>城市花园8栋1-2楼</t>
  </si>
  <si>
    <t>建设规模：980平方米；主要建设内容为对社区公共用房按照一站式综合服务及其他相关要求进行功能分区及装修改造、设备采购等。</t>
  </si>
  <si>
    <t>完成50%工程量。</t>
  </si>
  <si>
    <t>社区析置需新建立一处社区公共服务中心，以加强社会治理和公共服务，逐步建成“15分钟生活圈”，实现“一站式综合服务”和“一门式的办事窗口”功能。</t>
  </si>
  <si>
    <t>㮾梨街道2022年背街小巷基础设施完善项目</t>
  </si>
  <si>
    <t>陶公庙社区</t>
  </si>
  <si>
    <t>对老街小巷基础设施进行完善，如地面硬化，排水设施等。</t>
  </si>
  <si>
    <t>完成全部工程量。</t>
  </si>
  <si>
    <t>完善老街小巷基础设施，提升区域生活环境。</t>
  </si>
  <si>
    <t>佳园路、福中道变压器迁移项目</t>
  </si>
  <si>
    <t>花园村</t>
  </si>
  <si>
    <t>迁移佳园路、福中道路灯变1座以及恢复因此而需改造的线路和恢复的设施等。</t>
  </si>
  <si>
    <t>消除安全隐患，也有有利于区域商业的发展。</t>
  </si>
  <si>
    <t>福中道北侧排水明渠安全隐患治理项目</t>
  </si>
  <si>
    <t>对位于即将建成的商业区边存在坠落高风险的明渠增加盖板及其他必要设施，预计钢筋混凝土盖板220立方米。</t>
  </si>
  <si>
    <t>㮾梨产业基地管委会办公楼维修改造项目</t>
  </si>
  <si>
    <t>土岭社区</t>
  </si>
  <si>
    <t>对㮾梨产业基地管委会办公楼的屋面、外墙进行防水处理，对因渗水造成的问题进行修复。</t>
  </si>
  <si>
    <t>恢复办公楼正常使用功能，防止损失进一步扩大。</t>
  </si>
  <si>
    <t>黄兴大道西侧（福中道至秋江路）段弱电下地项目</t>
  </si>
  <si>
    <t>架空弱电线路规整、下地约350米。</t>
  </si>
  <si>
    <t>整治空中飞线，提升城市主干道两厢品质。</t>
  </si>
  <si>
    <t>2022年裸露空地绿化提质项目</t>
  </si>
  <si>
    <t>对道路两厢闲置的空地进行建议绿化，提升城市主干道两厢品质，预计覆绿面积为9500平方米。</t>
  </si>
  <si>
    <t>通过绿化覆盖裸土，减少扬尘，提升城市主干道两厢品质，也有利于城市管理。</t>
  </si>
  <si>
    <t>梨江大道与福林路相交处弱电线路规整项目</t>
  </si>
  <si>
    <t>架空弱电线路规整、下地约500米。</t>
  </si>
  <si>
    <t>泉沿公路（㮾梨段）路面提质改造工程</t>
  </si>
  <si>
    <t>泉沿公路（㮾梨段）约6公里提质。</t>
  </si>
  <si>
    <t>可研批复长县发改投〔2021〕524号。</t>
  </si>
  <si>
    <t>2022年污水源头治理管网改造项目</t>
  </si>
  <si>
    <t>对主要集中居住区等源头污水收集管网进行改造，如建筑物立管及地面零星错接管网改造。</t>
  </si>
  <si>
    <t>在市政污水管网已建成的情况下，需对污水收集源头错接、混接问题进行整改，以实现全面截污治污。</t>
  </si>
  <si>
    <t>老旧楼盘小区雨污分流改造项目</t>
  </si>
  <si>
    <t>对建成较久且当时因周边市政道路未完善的楼盘小区内部的排水进行改造，实现雨污分流制，预计开挖、改造管沟1200米,恢复地面2000平方米。</t>
  </si>
  <si>
    <t>为实现全面截污治污，拟对老旧楼盘小区内部的排水进行改造，实现雨污分流制。</t>
  </si>
  <si>
    <t>摘牌企业要素保障建设项目</t>
  </si>
  <si>
    <t>新建临时道路和临时排水设施，以及其他根据招商引资合同应完善的设施等。</t>
  </si>
  <si>
    <t>根据规划道路建设进度以及企业摘牌进度，启动前期设计。</t>
  </si>
  <si>
    <t>因市政路网尚未建成，摘牌企业周边无进场道路，无市政排水管网，拟新建临时便道和管网解决上述问题，支持企业落地及加快建设。</t>
  </si>
  <si>
    <t>2022年园区新进企业周边电力设施建设项目</t>
  </si>
  <si>
    <t>新建10千伏电力线路约450米。</t>
  </si>
  <si>
    <t>根据企业摘牌进度，启动前期设计</t>
  </si>
  <si>
    <t>根据招商引资协议，为企业开建提供要素保障。</t>
  </si>
  <si>
    <t>花园港支流水系改造项目</t>
  </si>
  <si>
    <t>预计水系改道约350米。</t>
  </si>
  <si>
    <t>根据规划道路、水系建设进度以及企业摘牌进度，启动前期设计。</t>
  </si>
  <si>
    <t>因秋江路、福星路、花园港高排渠尚未建成，需解决企业地块中水系问题。</t>
  </si>
  <si>
    <t>㮾梨街道龙华社区办公用房装修工程</t>
  </si>
  <si>
    <t>福天星雅苑小区社区用房</t>
  </si>
  <si>
    <t>建筑面积约为1400平方米，主要建设内容为对社区公共用房按照一站式综合服务及其他相关要求进行功能分区及装修改造、设备采购等。</t>
  </si>
  <si>
    <t>为加强社会治理和公共服务，逐步建成“15分钟生活圈”，实现“一站式综合服务”和“一门式的办事窗口”功能。</t>
  </si>
  <si>
    <t>高峰社区便民服务中心装修</t>
  </si>
  <si>
    <t>广汽菲克映悦星府</t>
  </si>
  <si>
    <t>建设规模：1400平方米；建设内容：对便民服务大厅、办公室、会议室等办公用房和停车场进行装修。</t>
  </si>
  <si>
    <t>为加强社会治理和公共服务，逐步建成15分钟生活圈”，实现“一站式综合服务”和“一门式的办事窗口”功能。</t>
  </si>
  <si>
    <t>龙华路后街停车坪及排水项目</t>
  </si>
  <si>
    <t>大园社区</t>
  </si>
  <si>
    <t>项目范围为龙华路（东六线-工商银行）住房北侧狭长空地。拟进行土方平整硬化，设置停车位，挡土墙，强弱电改造，雨污水新建，三处巷子提质，后街综合整治。</t>
  </si>
  <si>
    <t>因沿街居民多次反映，且地铁维修站建成后，大面积场地硬化导致雨水量增大，龙华路北边居民多次被淹，新建停车场也能缓解停车需求。</t>
  </si>
  <si>
    <t>城市花园非公区域地面改造项目</t>
  </si>
  <si>
    <t>对城市花园非公区域原有行道砖铺装地面进行拆除，铺设沥青地面，完善相关配套设施。预计改造面积约为10000平方米。</t>
  </si>
  <si>
    <t>该区域位于城市主干道两厢，人口密集，商业繁华，原有的地面铺装层以不能适应日益增长的通行、停车需求，目前破损严重，既不便于通行也有损于城市形象，急需提质。</t>
  </si>
  <si>
    <t>㮾梨街道2022新建房屋仿古立面改造项目</t>
  </si>
  <si>
    <t>对陶公庙社区2022年陆续启动并建成的房屋进行仿古立面改造，预计改造房屋约12户。</t>
  </si>
  <si>
    <t>推进㮾梨街道水乡古镇长远规划，逐步对陶公庙社区新建房屋进行仿古立面改造。</t>
  </si>
  <si>
    <t>红树坡社区(筹)社区办公用房装修工程</t>
  </si>
  <si>
    <t>红树坡社区</t>
  </si>
  <si>
    <t>建设规模：1400平方米，主要建设内容为对社区公共用房按照一站式综合服务及其他相关要求进行功能分区及装修改造、设备采购等。</t>
  </si>
  <si>
    <t>长龙街道</t>
  </si>
  <si>
    <t>长龙街道管理服务用房改造工程</t>
  </si>
  <si>
    <t>长龙街道长界社区</t>
  </si>
  <si>
    <t>长龙街道办事处</t>
  </si>
  <si>
    <t>2400平方米便民、政务服务中心装修及安装工程。</t>
  </si>
  <si>
    <t>湘峰村荷塘荒坡整治工程</t>
  </si>
  <si>
    <t>长龙街道湘峰村</t>
  </si>
  <si>
    <t>土方挖运，植草砖铺设，绿化种植等。</t>
  </si>
  <si>
    <t>湘峰村环境示范片景观提质工程</t>
  </si>
  <si>
    <t>湘峰村环境示范片景观、观景平台、绿化提质、污水处理等。</t>
  </si>
  <si>
    <t>杨祠民宿立面改造工程</t>
  </si>
  <si>
    <t>杨祠民宿外墙贴砖，做外墙漆，屋顶、窗户改造等。</t>
  </si>
  <si>
    <t>长龙公园改造工程</t>
  </si>
  <si>
    <t>长龙公园新建停车场以及其他基础设施建设。</t>
  </si>
  <si>
    <t>长龙街道小微水体建设工程</t>
  </si>
  <si>
    <t>辖区内农村小微水体建设，清理整治污水、水面垃圾等。</t>
  </si>
  <si>
    <t>长龙街道2021年道路交通安全隐患整治工程</t>
  </si>
  <si>
    <t>辖区道路交通安全隐患整治。</t>
  </si>
  <si>
    <t>星沙产业基地雨水排水口集中整治及污水治理项目</t>
  </si>
  <si>
    <t>对星沙产业基地雨水排水口进行集中整治及污水治理。</t>
  </si>
  <si>
    <t>2021年度农村“五零”示范片建设工程</t>
  </si>
  <si>
    <t>农村示范片（茶塘村上马塘组区域）整体环境持续改善和污水管网处理。</t>
  </si>
  <si>
    <t>2021年度长龙街道城区主干道重要节点打造工程</t>
  </si>
  <si>
    <t>长龙街道开元路、蓝田路、金塘路区域内道路“白改黑”，绿化等建设。</t>
  </si>
  <si>
    <t>湘峰村杨祠民宿（3#、4#栋）室外附属工程</t>
  </si>
  <si>
    <t>土方挖运、植草砖铺设、绿化种植等。</t>
  </si>
  <si>
    <t>乡村振兴民宿（9#栋-12#栋）立面改造工程</t>
  </si>
  <si>
    <t>民居外墙贴砖，做外墙漆，屋顶、窗户改造等。</t>
  </si>
  <si>
    <t>湘峰村道路延线节点打造工程</t>
  </si>
  <si>
    <t>卫生清理、覆盖裸露黄土、微地形整理、绿化种植等工程。</t>
  </si>
  <si>
    <t>长龙街道城市服务驿站工程</t>
  </si>
  <si>
    <t>800平方米便民服务中心装修及安装工程。</t>
  </si>
  <si>
    <t>湘峰村美丽宜居提质改造工程</t>
  </si>
  <si>
    <t>湘峰村</t>
  </si>
  <si>
    <t>荒坡整治整修、砍青除杂、绿化提质改造等。</t>
  </si>
  <si>
    <t>荒坡整治、砍青除杂、路面提质改造等提质改造工程。</t>
  </si>
  <si>
    <t>湘峰村污水管网建设项目</t>
  </si>
  <si>
    <t>湘峰村污水管网建设。</t>
  </si>
  <si>
    <t>污水管网建设。</t>
  </si>
  <si>
    <t>茶塘村自来水入户管网安装工程</t>
  </si>
  <si>
    <t>茶塘村</t>
  </si>
  <si>
    <t>对茶塘村二期自来水涉及的农户进行入户管网连接安装。</t>
  </si>
  <si>
    <t>茶塘村二期自来水主管网项目已全部完工，周围群众对管网入户反映强烈。</t>
  </si>
  <si>
    <t>茶塘村蓝田港生态治理工程</t>
  </si>
  <si>
    <t>水港清淤、边坡治理、浆砌石挡墙、岸堤治理、跌水步道、机耕道修建等。</t>
  </si>
  <si>
    <t>已编制预算，因资金不足2021年未实施，作为示范片重要水域，迫切需要改造。</t>
  </si>
  <si>
    <t>市政基础设施提质改造</t>
  </si>
  <si>
    <t>街道园区范围</t>
  </si>
  <si>
    <t>对园区范围内市政基础设施进行提质改造。</t>
  </si>
  <si>
    <t>园区道路人行道安装隔离护栏。</t>
  </si>
  <si>
    <t>长龙街道重要节点、交叉口景观打造项目</t>
  </si>
  <si>
    <t>对辖区内范围主次干道重要节点、交叉口的绿化景观打造。</t>
  </si>
  <si>
    <t>道路沿线提质改造。</t>
  </si>
  <si>
    <t>2022年茶塘村乡村振兴建设配套项目</t>
  </si>
  <si>
    <t>微地形整理、景观庭院、入户绿化、入户道路硬化、山塘及渠道清淤、等建设工程。</t>
  </si>
  <si>
    <t>乡村振兴建设配套。</t>
  </si>
  <si>
    <t>农村公路维护维修工程</t>
  </si>
  <si>
    <t>街道范围</t>
  </si>
  <si>
    <t>对街道范围内农村片区公路进行维护维修。</t>
  </si>
  <si>
    <t>对街道农村片区内公路破损、公路边坡垮塌等进行维护维修。</t>
  </si>
  <si>
    <t>农村公路维修维护。</t>
  </si>
  <si>
    <t>长龙街道农村区域黑臭水体整治</t>
  </si>
  <si>
    <t>对街道农村区域黑臭水体进行整治。</t>
  </si>
  <si>
    <t>对农村区域黑色水体进行整治、绿化种植等。</t>
  </si>
  <si>
    <t>农村黑臭水体整治。</t>
  </si>
  <si>
    <t>长龙街道弱电线路提质改造工程</t>
  </si>
  <si>
    <t>对街道范围内弱电线路进行提质改造。</t>
  </si>
  <si>
    <t>弱电线路改造。</t>
  </si>
  <si>
    <t>茶塘村下马塘老港清淤改造项目</t>
  </si>
  <si>
    <t>水港清淤、边坡治理、岸堤绿化、水利设施建设。</t>
  </si>
  <si>
    <t>作为示范片重要水域，迫切需要改造。</t>
  </si>
  <si>
    <t>农业基础设施建设项目</t>
  </si>
  <si>
    <t>湘峰村、茶塘村</t>
  </si>
  <si>
    <t>骨干山塘及渠道清淤、整修等工程。</t>
  </si>
  <si>
    <t>骨干山塘及渠道清淤、整修。</t>
  </si>
  <si>
    <t>黄兴会展区</t>
  </si>
  <si>
    <t>“上海大众”周边区域视频监控系统建设</t>
  </si>
  <si>
    <t>黄兴会展经济区管理委员会</t>
  </si>
  <si>
    <t>在“上海大众”周边区域增设了61个视频监控点位、99个高清摄像头。</t>
  </si>
  <si>
    <t>车马村小微水体示范片</t>
  </si>
  <si>
    <t>车马村陶家洲组</t>
  </si>
  <si>
    <t>河道清淤整治、污水收集、山塘整治等。</t>
  </si>
  <si>
    <t>长沙磁浮铁路（长沙县段）生态景观走廊提质改造工程</t>
  </si>
  <si>
    <t>16.59公里两厢300米范围内生态景观提质改造等。</t>
  </si>
  <si>
    <t>资金来源于市长东公司。</t>
  </si>
  <si>
    <t>黄兴镇安置区三期电源安装工程</t>
  </si>
  <si>
    <t>800千伏安箱变土建及安装、低压电源土建及安装、计量装置安装、电压正式电源土建。</t>
  </si>
  <si>
    <t>干杉安置区基础设施建设（三期）给水管道安装工程</t>
  </si>
  <si>
    <t>为干杉安置区三期安装临时及正式用水，包括DN100球墨铸铁管631米，PE管257米，截止阀井24座，阀门井8座，消防栓三组等。</t>
  </si>
  <si>
    <t>黄兴镇干杉安置区三期弱电工程</t>
  </si>
  <si>
    <t>为干杉安置区三期安装多点管网，包括新建3*1直径110PVC管277米，2*2直径110PVC管111米，3*2直径110PVC管8米，新建双页井64个等。</t>
  </si>
  <si>
    <t>干杉商贸新区支路二及边坡治理工程</t>
  </si>
  <si>
    <t>全长250米，路幅宽6米，双向2车道，及边坡治理工程。</t>
  </si>
  <si>
    <t>干杉安置区（三期）室外配套基础设施工程</t>
  </si>
  <si>
    <t>新建干杉安置区（三期）室外配套基础设施，包括红线内挡土墙、停车坪、垃圾站、公共厕所、绿化、亮化等。</t>
  </si>
  <si>
    <t>黄兴会展经济区交通问题顽章痼疾整治</t>
  </si>
  <si>
    <t>对片区的临水、临崖、急弯有隐患的35处进行增设金属波形护栏及配套相关交安设施以消除隐患。</t>
  </si>
  <si>
    <t>湖南交通职业技术学院西侧垃圾站改造工程</t>
  </si>
  <si>
    <t>对湖南交通职业技术学院西侧垃圾站在原址基础上进行改造，新增垃圾分拣中心、公共厕所及压缩设备等。</t>
  </si>
  <si>
    <t>黄兴会展经济区2021年第一批次道路交通安全顽瘴痼疾隐患排查治理工程</t>
  </si>
  <si>
    <t>安装护栏约3800米、减速带120米、警示标志标牌、爆闪灯、反光膜、凹透镜等。</t>
  </si>
  <si>
    <t>长沙县空港城安置区项目</t>
  </si>
  <si>
    <t>位于龙峰大道以东、上宾塘路以南，净用地面积59319.91平方米，总投资金额37000万元，其中政府投资5000万元，用于基础设施“五通一平”以及安置房基础工程，室外给、排水工程、强、弱电工程、安装工程、照明工程及路石硬化、绿化工程等配套建设，村民自建房和社会投资共32000万元。</t>
  </si>
  <si>
    <t>基础及基础设施建设。</t>
  </si>
  <si>
    <t>干杉墓地建设项目</t>
  </si>
  <si>
    <t>建设面积为50.631亩，建成壁葬式墓穴2844穴，卧式墓12463穴。</t>
  </si>
  <si>
    <t>三通一平，建设壁葬式墓穴、卧式墓穴、公共厕所1所、停车坪1个。</t>
  </si>
  <si>
    <t>长沙机场改扩建干杉片区路网迁改工程</t>
  </si>
  <si>
    <t>涉及干杉片区县、乡、村道路路网迁改14.119公里，工程估算总投资4495.23万元。</t>
  </si>
  <si>
    <t>完成路网迁改工程建设。</t>
  </si>
  <si>
    <t>交院路交通环境优化改造</t>
  </si>
  <si>
    <t>黄兴会展经济区</t>
  </si>
  <si>
    <t>增加交通标识标牌、裁弯取直、交叉路口改造、破损道路处置等，消除安全隐患。</t>
  </si>
  <si>
    <t>促进企业生产发展，方便居民出行。</t>
  </si>
  <si>
    <t>湖南农大基地拆迁还建工程</t>
  </si>
  <si>
    <t>本项目迁改建道路约800平方米，新建门楼及门卫室（用地300平方米）等。</t>
  </si>
  <si>
    <t>机场改扩建干杉片区路网迁改项目拆迁还建。</t>
  </si>
  <si>
    <t>明月路及周边两厢提质改造工程</t>
  </si>
  <si>
    <t>包括明月路及周边路面沥青、人行道等。</t>
  </si>
  <si>
    <t>干杉片区人口集聚区主要道路，损毁较严重，修复后方便居民及交通职业技术学院出行。</t>
  </si>
  <si>
    <t>长沙县黄兴镇大众村村级服务中心建设工程</t>
  </si>
  <si>
    <t>拟建3层村级服务用房一栋，建筑面积1299.02平方米，主要建设内容包括土建、装饰装修、设备购置及安装、给排水、消防、强弱电、室外配套道路及绿化景观等。</t>
  </si>
  <si>
    <t>大众村村部急需解决办公场地。</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</si>
</sst>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 numFmtId="177" formatCode="0_ "/>
    <numFmt numFmtId="178" formatCode="#,##0_ "/>
    <numFmt numFmtId="179" formatCode="0.00;[Red]0.00"/>
    <numFmt numFmtId="180" formatCode="#,##0.0_);[Red]\(#,##0.0\)"/>
    <numFmt numFmtId="181" formatCode="0_);[Red]\(0\)"/>
  </numFmts>
  <fonts count="39">
    <font>
      <sz val="11"/>
      <color theme="1"/>
      <name val="宋体"/>
      <charset val="134"/>
      <scheme val="minor"/>
    </font>
    <font>
      <b/>
      <sz val="11"/>
      <name val="宋体"/>
      <charset val="134"/>
      <scheme val="major"/>
    </font>
    <font>
      <b/>
      <sz val="12"/>
      <name val="宋体"/>
      <charset val="134"/>
      <scheme val="minor"/>
    </font>
    <font>
      <b/>
      <sz val="11"/>
      <name val="宋体"/>
      <charset val="134"/>
      <scheme val="minor"/>
    </font>
    <font>
      <b/>
      <sz val="10"/>
      <name val="宋体"/>
      <charset val="134"/>
      <scheme val="minor"/>
    </font>
    <font>
      <sz val="10"/>
      <name val="宋体"/>
      <charset val="134"/>
      <scheme val="minor"/>
    </font>
    <font>
      <sz val="11"/>
      <name val="宋体"/>
      <charset val="134"/>
      <scheme val="minor"/>
    </font>
    <font>
      <sz val="9"/>
      <name val="宋体"/>
      <charset val="134"/>
      <scheme val="minor"/>
    </font>
    <font>
      <b/>
      <sz val="9"/>
      <name val="宋体"/>
      <charset val="134"/>
      <scheme val="minor"/>
    </font>
    <font>
      <sz val="12"/>
      <name val="黑体"/>
      <charset val="134"/>
    </font>
    <font>
      <b/>
      <sz val="22"/>
      <name val="宋体"/>
      <charset val="134"/>
      <scheme val="minor"/>
    </font>
    <font>
      <sz val="11"/>
      <name val="宋体"/>
      <charset val="134"/>
    </font>
    <font>
      <sz val="11"/>
      <name val="宋体"/>
      <charset val="134"/>
      <scheme val="major"/>
    </font>
    <font>
      <sz val="11"/>
      <name val="仿宋_GB2312"/>
      <charset val="134"/>
    </font>
    <font>
      <sz val="9"/>
      <color rgb="FFFF0000"/>
      <name val="宋体"/>
      <charset val="134"/>
    </font>
    <font>
      <sz val="9"/>
      <name val="宋体"/>
      <charset val="134"/>
    </font>
    <font>
      <sz val="11"/>
      <name val="黑体"/>
      <charset val="134"/>
    </font>
    <font>
      <sz val="11"/>
      <color theme="0"/>
      <name val="宋体"/>
      <charset val="0"/>
      <scheme val="minor"/>
    </font>
    <font>
      <sz val="12"/>
      <name val="宋体"/>
      <charset val="134"/>
    </font>
    <font>
      <sz val="11"/>
      <color rgb="FF3F3F76"/>
      <name val="宋体"/>
      <charset val="0"/>
      <scheme val="minor"/>
    </font>
    <font>
      <sz val="11"/>
      <color rgb="FF006100"/>
      <name val="宋体"/>
      <charset val="0"/>
      <scheme val="minor"/>
    </font>
    <font>
      <sz val="11"/>
      <color theme="1"/>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indexed="8"/>
      <name val="宋体"/>
      <charset val="134"/>
    </font>
    <font>
      <sz val="11"/>
      <name val="Arial"/>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1">
    <xf numFmtId="0" fontId="0" fillId="0" borderId="0"/>
    <xf numFmtId="0" fontId="18" fillId="0" borderId="0">
      <alignment vertical="center"/>
    </xf>
    <xf numFmtId="42" fontId="0" fillId="0" borderId="0" applyFont="0" applyFill="0" applyBorder="0" applyAlignment="0" applyProtection="0">
      <alignment vertical="center"/>
    </xf>
    <xf numFmtId="0" fontId="21" fillId="8" borderId="0" applyNumberFormat="0" applyBorder="0" applyAlignment="0" applyProtection="0">
      <alignment vertical="center"/>
    </xf>
    <xf numFmtId="0" fontId="19" fillId="5" borderId="14"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21" fillId="22" borderId="0" applyNumberFormat="0" applyBorder="0" applyAlignment="0" applyProtection="0">
      <alignment vertical="center"/>
    </xf>
    <xf numFmtId="0" fontId="30" fillId="23"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34" fillId="0" borderId="0" applyNumberFormat="0" applyFill="0" applyBorder="0" applyAlignment="0" applyProtection="0">
      <alignment vertical="center"/>
    </xf>
    <xf numFmtId="0" fontId="18" fillId="0" borderId="0">
      <alignment vertical="center"/>
    </xf>
    <xf numFmtId="9" fontId="0" fillId="0" borderId="0" applyFont="0" applyFill="0" applyBorder="0" applyAlignment="0" applyProtection="0">
      <alignment vertical="center"/>
    </xf>
    <xf numFmtId="0" fontId="18" fillId="0" borderId="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5" borderId="17" applyNumberFormat="0" applyFont="0" applyAlignment="0" applyProtection="0">
      <alignment vertical="center"/>
    </xf>
    <xf numFmtId="0" fontId="37" fillId="0" borderId="0">
      <alignment vertical="center"/>
    </xf>
    <xf numFmtId="0" fontId="17" fillId="18" borderId="0" applyNumberFormat="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8" fillId="0" borderId="0">
      <alignment vertical="center"/>
    </xf>
    <xf numFmtId="0" fontId="29" fillId="0" borderId="0" applyNumberFormat="0" applyFill="0" applyBorder="0" applyAlignment="0" applyProtection="0">
      <alignment vertical="center"/>
    </xf>
    <xf numFmtId="0" fontId="33" fillId="0" borderId="15" applyNumberFormat="0" applyFill="0" applyAlignment="0" applyProtection="0">
      <alignment vertical="center"/>
    </xf>
    <xf numFmtId="0" fontId="23" fillId="0" borderId="15" applyNumberFormat="0" applyFill="0" applyAlignment="0" applyProtection="0">
      <alignment vertical="center"/>
    </xf>
    <xf numFmtId="0" fontId="17" fillId="4" borderId="0" applyNumberFormat="0" applyBorder="0" applyAlignment="0" applyProtection="0">
      <alignment vertical="center"/>
    </xf>
    <xf numFmtId="0" fontId="27" fillId="0" borderId="19" applyNumberFormat="0" applyFill="0" applyAlignment="0" applyProtection="0">
      <alignment vertical="center"/>
    </xf>
    <xf numFmtId="0" fontId="17" fillId="3" borderId="0" applyNumberFormat="0" applyBorder="0" applyAlignment="0" applyProtection="0">
      <alignment vertical="center"/>
    </xf>
    <xf numFmtId="0" fontId="28" fillId="20" borderId="20" applyNumberFormat="0" applyAlignment="0" applyProtection="0">
      <alignment vertical="center"/>
    </xf>
    <xf numFmtId="0" fontId="32" fillId="20" borderId="14" applyNumberFormat="0" applyAlignment="0" applyProtection="0">
      <alignment vertical="center"/>
    </xf>
    <xf numFmtId="0" fontId="24" fillId="13" borderId="16" applyNumberFormat="0" applyAlignment="0" applyProtection="0">
      <alignment vertical="center"/>
    </xf>
    <xf numFmtId="0" fontId="21" fillId="7" borderId="0" applyNumberFormat="0" applyBorder="0" applyAlignment="0" applyProtection="0">
      <alignment vertical="center"/>
    </xf>
    <xf numFmtId="0" fontId="17" fillId="21" borderId="0" applyNumberFormat="0" applyBorder="0" applyAlignment="0" applyProtection="0">
      <alignment vertical="center"/>
    </xf>
    <xf numFmtId="0" fontId="26" fillId="0" borderId="18" applyNumberFormat="0" applyFill="0" applyAlignment="0" applyProtection="0">
      <alignment vertical="center"/>
    </xf>
    <xf numFmtId="0" fontId="18" fillId="0" borderId="0">
      <alignment vertical="center"/>
    </xf>
    <xf numFmtId="0" fontId="35" fillId="0" borderId="21" applyNumberFormat="0" applyFill="0" applyAlignment="0" applyProtection="0">
      <alignment vertical="center"/>
    </xf>
    <xf numFmtId="0" fontId="20" fillId="6" borderId="0" applyNumberFormat="0" applyBorder="0" applyAlignment="0" applyProtection="0">
      <alignment vertical="center"/>
    </xf>
    <xf numFmtId="0" fontId="18" fillId="0" borderId="0">
      <alignment vertical="center"/>
    </xf>
    <xf numFmtId="0" fontId="18" fillId="0" borderId="0">
      <alignment vertical="center"/>
    </xf>
    <xf numFmtId="0" fontId="31" fillId="24" borderId="0" applyNumberFormat="0" applyBorder="0" applyAlignment="0" applyProtection="0">
      <alignment vertical="center"/>
    </xf>
    <xf numFmtId="0" fontId="21" fillId="27" borderId="0" applyNumberFormat="0" applyBorder="0" applyAlignment="0" applyProtection="0">
      <alignment vertical="center"/>
    </xf>
    <xf numFmtId="0" fontId="18" fillId="0" borderId="0">
      <alignment vertical="center"/>
    </xf>
    <xf numFmtId="0" fontId="17" fillId="12" borderId="0" applyNumberFormat="0" applyBorder="0" applyAlignment="0" applyProtection="0">
      <alignment vertical="center"/>
    </xf>
    <xf numFmtId="0" fontId="21" fillId="17" borderId="0" applyNumberFormat="0" applyBorder="0" applyAlignment="0" applyProtection="0">
      <alignment vertical="center"/>
    </xf>
    <xf numFmtId="0" fontId="21" fillId="29" borderId="0" applyNumberFormat="0" applyBorder="0" applyAlignment="0" applyProtection="0">
      <alignment vertical="center"/>
    </xf>
    <xf numFmtId="0" fontId="21" fillId="26" borderId="0" applyNumberFormat="0" applyBorder="0" applyAlignment="0" applyProtection="0">
      <alignment vertical="center"/>
    </xf>
    <xf numFmtId="0" fontId="21" fillId="11" borderId="0" applyNumberFormat="0" applyBorder="0" applyAlignment="0" applyProtection="0">
      <alignment vertical="center"/>
    </xf>
    <xf numFmtId="0" fontId="17" fillId="32" borderId="0" applyNumberFormat="0" applyBorder="0" applyAlignment="0" applyProtection="0">
      <alignment vertical="center"/>
    </xf>
    <xf numFmtId="0" fontId="17" fillId="10"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21" fillId="9" borderId="0" applyNumberFormat="0" applyBorder="0" applyAlignment="0" applyProtection="0">
      <alignment vertical="center"/>
    </xf>
    <xf numFmtId="0" fontId="17" fillId="14" borderId="0" applyNumberFormat="0" applyBorder="0" applyAlignment="0" applyProtection="0">
      <alignment vertical="center"/>
    </xf>
    <xf numFmtId="0" fontId="17" fillId="30" borderId="0" applyNumberFormat="0" applyBorder="0" applyAlignment="0" applyProtection="0">
      <alignment vertical="center"/>
    </xf>
    <xf numFmtId="0" fontId="18" fillId="0" borderId="0">
      <alignment vertical="center"/>
    </xf>
    <xf numFmtId="0" fontId="21" fillId="33" borderId="0" applyNumberFormat="0" applyBorder="0" applyAlignment="0" applyProtection="0">
      <alignment vertical="center"/>
    </xf>
    <xf numFmtId="0" fontId="17" fillId="25" borderId="0" applyNumberFormat="0" applyBorder="0" applyAlignment="0" applyProtection="0">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alignment vertical="center"/>
    </xf>
    <xf numFmtId="0" fontId="37" fillId="0" borderId="0">
      <alignment vertical="center"/>
    </xf>
    <xf numFmtId="0" fontId="0" fillId="0" borderId="0">
      <alignment vertical="center"/>
    </xf>
    <xf numFmtId="0" fontId="18"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18" fillId="0" borderId="0">
      <alignment vertical="center"/>
    </xf>
    <xf numFmtId="0" fontId="37" fillId="0" borderId="0">
      <alignment vertical="center"/>
    </xf>
    <xf numFmtId="0" fontId="37" fillId="0" borderId="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cellStyleXfs>
  <cellXfs count="234">
    <xf numFmtId="0" fontId="0" fillId="0" borderId="0" xfId="0"/>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wrapText="1"/>
    </xf>
    <xf numFmtId="0" fontId="7" fillId="0"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wrapText="1"/>
    </xf>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wrapText="1"/>
    </xf>
    <xf numFmtId="177" fontId="7" fillId="0" borderId="0" xfId="0" applyNumberFormat="1" applyFont="1" applyFill="1" applyAlignment="1">
      <alignment wrapText="1"/>
    </xf>
    <xf numFmtId="0" fontId="9"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left" vertical="center" wrapText="1"/>
    </xf>
    <xf numFmtId="0" fontId="11" fillId="0" borderId="7" xfId="69" applyFont="1" applyFill="1" applyBorder="1" applyAlignment="1">
      <alignment horizontal="center" vertical="center" wrapText="1"/>
    </xf>
    <xf numFmtId="0" fontId="11" fillId="0" borderId="7" xfId="74" applyFont="1" applyFill="1" applyBorder="1" applyAlignment="1">
      <alignment horizontal="left" vertical="center" wrapText="1"/>
    </xf>
    <xf numFmtId="0" fontId="11" fillId="0" borderId="7" xfId="68" applyFont="1" applyFill="1" applyBorder="1" applyAlignment="1">
      <alignment horizontal="left" vertical="center" wrapText="1"/>
    </xf>
    <xf numFmtId="0" fontId="11" fillId="0" borderId="7" xfId="69" applyFont="1" applyFill="1" applyBorder="1" applyAlignment="1">
      <alignment horizontal="left" vertical="center" wrapText="1"/>
    </xf>
    <xf numFmtId="0" fontId="11" fillId="0" borderId="7" xfId="63" applyFont="1" applyFill="1" applyBorder="1" applyAlignment="1">
      <alignment horizontal="center" vertical="center" wrapText="1"/>
    </xf>
    <xf numFmtId="0" fontId="11" fillId="0" borderId="7" xfId="74" applyFont="1" applyFill="1" applyBorder="1" applyAlignment="1">
      <alignment horizontal="center" vertical="center" wrapText="1"/>
    </xf>
    <xf numFmtId="0" fontId="11" fillId="0" borderId="2" xfId="98" applyFont="1" applyFill="1" applyBorder="1" applyAlignment="1">
      <alignment horizontal="center" vertical="center" wrapText="1"/>
    </xf>
    <xf numFmtId="0" fontId="11" fillId="0" borderId="2" xfId="68" applyFont="1" applyFill="1" applyBorder="1" applyAlignment="1">
      <alignment horizontal="left" vertical="center" wrapText="1"/>
    </xf>
    <xf numFmtId="0" fontId="11" fillId="0" borderId="2" xfId="98" applyFont="1" applyFill="1" applyBorder="1" applyAlignment="1">
      <alignment horizontal="left" vertical="center" wrapText="1"/>
    </xf>
    <xf numFmtId="0" fontId="11" fillId="0" borderId="7" xfId="59"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7" xfId="59" applyFont="1" applyFill="1" applyBorder="1" applyAlignment="1">
      <alignment horizontal="center" vertical="center" wrapText="1"/>
    </xf>
    <xf numFmtId="0" fontId="11" fillId="0" borderId="7" xfId="41" applyFont="1" applyFill="1" applyBorder="1" applyAlignment="1">
      <alignment horizontal="center" vertical="center" wrapText="1"/>
    </xf>
    <xf numFmtId="0" fontId="11" fillId="0" borderId="7" xfId="0"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177" fontId="11" fillId="0" borderId="7" xfId="98" applyNumberFormat="1" applyFont="1" applyFill="1" applyBorder="1" applyAlignment="1">
      <alignment horizontal="center" vertical="center" wrapText="1"/>
    </xf>
    <xf numFmtId="177" fontId="6" fillId="0" borderId="0" xfId="74" applyNumberFormat="1" applyFont="1" applyFill="1" applyAlignment="1">
      <alignment vertical="center" wrapText="1"/>
    </xf>
    <xf numFmtId="177" fontId="11" fillId="0" borderId="7" xfId="63" applyNumberFormat="1" applyFont="1" applyFill="1" applyBorder="1" applyAlignment="1">
      <alignment horizontal="center" vertical="center" wrapText="1"/>
    </xf>
    <xf numFmtId="177" fontId="6" fillId="0" borderId="7" xfId="74" applyNumberFormat="1" applyFont="1" applyFill="1" applyBorder="1" applyAlignment="1">
      <alignment wrapText="1"/>
    </xf>
    <xf numFmtId="177" fontId="11" fillId="0" borderId="7" xfId="74" applyNumberFormat="1" applyFont="1" applyFill="1" applyBorder="1" applyAlignment="1">
      <alignment horizontal="center" vertical="center" wrapText="1"/>
    </xf>
    <xf numFmtId="177" fontId="11" fillId="0" borderId="2" xfId="98" applyNumberFormat="1" applyFont="1" applyFill="1" applyBorder="1" applyAlignment="1">
      <alignment horizontal="center" vertical="center" wrapText="1"/>
    </xf>
    <xf numFmtId="177" fontId="11" fillId="0" borderId="2" xfId="63" applyNumberFormat="1" applyFont="1" applyFill="1" applyBorder="1" applyAlignment="1">
      <alignment horizontal="center" vertical="center" wrapText="1"/>
    </xf>
    <xf numFmtId="177" fontId="11" fillId="0" borderId="7" xfId="59" applyNumberFormat="1" applyFont="1" applyFill="1" applyBorder="1" applyAlignment="1">
      <alignment horizontal="center" vertical="center" wrapText="1"/>
    </xf>
    <xf numFmtId="177" fontId="6" fillId="0" borderId="7" xfId="0" applyNumberFormat="1" applyFont="1" applyFill="1" applyBorder="1" applyAlignment="1">
      <alignment horizontal="left" vertical="center" wrapText="1"/>
    </xf>
    <xf numFmtId="177" fontId="11" fillId="0" borderId="7" xfId="0" applyNumberFormat="1" applyFont="1" applyFill="1" applyBorder="1" applyAlignment="1">
      <alignment horizontal="center" vertical="center" wrapText="1"/>
    </xf>
    <xf numFmtId="177" fontId="6" fillId="0" borderId="0" xfId="0" applyNumberFormat="1" applyFont="1" applyFill="1" applyAlignment="1">
      <alignment horizontal="center" vertical="center" wrapText="1"/>
    </xf>
    <xf numFmtId="0" fontId="3" fillId="0" borderId="7"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Fill="1" applyBorder="1" applyAlignment="1">
      <alignment vertical="center" wrapText="1"/>
    </xf>
    <xf numFmtId="0" fontId="6" fillId="0" borderId="7" xfId="0" applyFont="1" applyFill="1" applyBorder="1" applyAlignment="1">
      <alignment vertical="center" wrapText="1"/>
    </xf>
    <xf numFmtId="0" fontId="11" fillId="0" borderId="7" xfId="98" applyFont="1" applyFill="1" applyBorder="1" applyAlignment="1">
      <alignment vertical="center" wrapText="1"/>
    </xf>
    <xf numFmtId="0" fontId="11" fillId="0" borderId="7" xfId="63" applyFont="1" applyFill="1" applyBorder="1" applyAlignment="1">
      <alignment vertical="center" wrapText="1"/>
    </xf>
    <xf numFmtId="0" fontId="11" fillId="0" borderId="7" xfId="74" applyFont="1" applyFill="1" applyBorder="1" applyAlignment="1">
      <alignment vertical="center" wrapText="1"/>
    </xf>
    <xf numFmtId="0" fontId="11" fillId="0" borderId="2" xfId="0" applyFont="1" applyFill="1" applyBorder="1" applyAlignment="1">
      <alignment horizontal="left" vertical="center" wrapText="1"/>
    </xf>
    <xf numFmtId="0" fontId="11" fillId="0" borderId="2" xfId="98" applyFont="1" applyFill="1" applyBorder="1" applyAlignment="1">
      <alignment vertical="center" wrapText="1"/>
    </xf>
    <xf numFmtId="0" fontId="11" fillId="0" borderId="7" xfId="0" applyNumberFormat="1" applyFont="1" applyFill="1" applyBorder="1" applyAlignment="1">
      <alignment horizontal="center" vertical="center" wrapText="1"/>
    </xf>
    <xf numFmtId="0" fontId="11" fillId="0" borderId="7" xfId="0" applyFont="1" applyFill="1" applyBorder="1" applyAlignment="1">
      <alignment horizontal="justify" vertical="center" wrapText="1"/>
    </xf>
    <xf numFmtId="176" fontId="11" fillId="0" borderId="7" xfId="0" applyNumberFormat="1" applyFont="1" applyFill="1" applyBorder="1" applyAlignment="1">
      <alignment horizontal="center" vertical="center" wrapText="1"/>
    </xf>
    <xf numFmtId="177" fontId="11" fillId="0" borderId="7" xfId="0" applyNumberFormat="1" applyFont="1" applyFill="1" applyBorder="1" applyAlignment="1">
      <alignment wrapText="1"/>
    </xf>
    <xf numFmtId="177" fontId="6" fillId="0" borderId="0" xfId="0" applyNumberFormat="1" applyFont="1" applyFill="1" applyAlignment="1">
      <alignment vertical="center" wrapText="1"/>
    </xf>
    <xf numFmtId="0" fontId="11" fillId="0" borderId="7" xfId="0" applyFont="1" applyFill="1" applyBorder="1" applyAlignment="1">
      <alignment vertical="center" wrapText="1"/>
    </xf>
    <xf numFmtId="49" fontId="11" fillId="0" borderId="7" xfId="0" applyNumberFormat="1" applyFont="1" applyFill="1" applyBorder="1" applyAlignment="1">
      <alignment horizontal="center" vertical="center" wrapText="1"/>
    </xf>
    <xf numFmtId="177" fontId="6" fillId="0" borderId="7" xfId="0" applyNumberFormat="1" applyFont="1" applyFill="1" applyBorder="1" applyAlignment="1">
      <alignment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57" fontId="12" fillId="0" borderId="7" xfId="0" applyNumberFormat="1" applyFont="1" applyFill="1" applyBorder="1" applyAlignment="1">
      <alignment horizontal="center" vertical="center" wrapText="1"/>
    </xf>
    <xf numFmtId="0" fontId="6" fillId="0" borderId="7" xfId="0" applyFont="1" applyFill="1" applyBorder="1" applyAlignment="1">
      <alignment horizontal="left" vertical="center" wrapText="1" shrinkToFit="1"/>
    </xf>
    <xf numFmtId="0" fontId="6" fillId="0" borderId="7" xfId="0" applyFont="1" applyFill="1" applyBorder="1" applyAlignment="1">
      <alignment horizontal="center" vertical="center" wrapText="1" shrinkToFit="1"/>
    </xf>
    <xf numFmtId="177" fontId="12" fillId="0" borderId="7" xfId="0" applyNumberFormat="1" applyFont="1" applyFill="1" applyBorder="1" applyAlignment="1">
      <alignment horizontal="center" vertical="center" wrapText="1"/>
    </xf>
    <xf numFmtId="177" fontId="6" fillId="0" borderId="7" xfId="0" applyNumberFormat="1" applyFont="1" applyFill="1" applyBorder="1" applyAlignment="1">
      <alignment vertical="center" wrapText="1"/>
    </xf>
    <xf numFmtId="177" fontId="12" fillId="0" borderId="7" xfId="0" applyNumberFormat="1" applyFont="1" applyFill="1" applyBorder="1" applyAlignment="1">
      <alignment vertical="center" wrapText="1"/>
    </xf>
    <xf numFmtId="177" fontId="6" fillId="0" borderId="7" xfId="0" applyNumberFormat="1" applyFont="1" applyFill="1" applyBorder="1" applyAlignment="1">
      <alignment horizontal="center" vertical="center" wrapText="1" shrinkToFit="1"/>
    </xf>
    <xf numFmtId="177" fontId="6" fillId="0" borderId="0" xfId="0" applyNumberFormat="1" applyFont="1" applyFill="1" applyAlignment="1">
      <alignment wrapText="1"/>
    </xf>
    <xf numFmtId="177" fontId="13" fillId="0" borderId="7" xfId="0" applyNumberFormat="1" applyFont="1" applyFill="1" applyBorder="1" applyAlignment="1">
      <alignment horizontal="center" vertical="center" wrapText="1" shrinkToFit="1"/>
    </xf>
    <xf numFmtId="57" fontId="6" fillId="0" borderId="7" xfId="0" applyNumberFormat="1"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78" fontId="11" fillId="0" borderId="7"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178" fontId="11" fillId="0" borderId="9" xfId="0" applyNumberFormat="1" applyFont="1" applyFill="1" applyBorder="1" applyAlignment="1">
      <alignment horizontal="left" vertical="center" wrapText="1"/>
    </xf>
    <xf numFmtId="0" fontId="6" fillId="0" borderId="7" xfId="100" applyFont="1" applyFill="1" applyBorder="1" applyAlignment="1">
      <alignment horizontal="left" vertical="center" wrapText="1"/>
    </xf>
    <xf numFmtId="0" fontId="6" fillId="0" borderId="7" xfId="100"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7" xfId="1" applyFont="1" applyFill="1" applyBorder="1" applyAlignment="1">
      <alignment horizontal="left" vertical="center" wrapText="1"/>
    </xf>
    <xf numFmtId="0" fontId="6" fillId="0" borderId="7" xfId="85" applyFont="1" applyFill="1" applyBorder="1" applyAlignment="1">
      <alignment horizontal="center" vertical="center" wrapText="1"/>
    </xf>
    <xf numFmtId="0" fontId="6" fillId="0" borderId="7" xfId="85" applyFont="1" applyFill="1" applyBorder="1" applyAlignment="1">
      <alignment horizontal="left" vertical="center" wrapText="1"/>
    </xf>
    <xf numFmtId="0" fontId="6" fillId="2" borderId="7" xfId="100"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77" fontId="6" fillId="0" borderId="7" xfId="100" applyNumberFormat="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177" fontId="6" fillId="0" borderId="7" xfId="85" applyNumberFormat="1" applyFont="1" applyFill="1" applyBorder="1" applyAlignment="1">
      <alignment horizontal="center" vertical="center" wrapText="1"/>
    </xf>
    <xf numFmtId="0" fontId="6" fillId="0" borderId="0" xfId="0" applyFont="1" applyFill="1" applyBorder="1" applyAlignment="1">
      <alignment wrapText="1"/>
    </xf>
    <xf numFmtId="0" fontId="11" fillId="2"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6" fillId="2" borderId="7"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177" fontId="11" fillId="0" borderId="7" xfId="0" applyNumberFormat="1" applyFont="1" applyFill="1" applyBorder="1" applyAlignment="1">
      <alignment horizontal="left" vertical="center" wrapText="1"/>
    </xf>
    <xf numFmtId="0" fontId="11" fillId="0" borderId="7" xfId="94" applyFont="1" applyFill="1" applyBorder="1" applyAlignment="1">
      <alignment horizontal="left" vertical="center" wrapText="1"/>
    </xf>
    <xf numFmtId="0" fontId="11" fillId="0" borderId="7" xfId="0" applyFont="1" applyFill="1" applyBorder="1" applyAlignment="1">
      <alignment wrapText="1"/>
    </xf>
    <xf numFmtId="0" fontId="6" fillId="0" borderId="7" xfId="38" applyNumberFormat="1" applyFont="1" applyFill="1" applyBorder="1" applyAlignment="1">
      <alignment horizontal="left" vertical="center" wrapText="1"/>
    </xf>
    <xf numFmtId="0" fontId="6" fillId="0" borderId="7" xfId="38" applyNumberFormat="1" applyFont="1" applyFill="1" applyBorder="1" applyAlignment="1">
      <alignment horizontal="center" vertical="center" wrapText="1"/>
    </xf>
    <xf numFmtId="0" fontId="6" fillId="0" borderId="7" xfId="38"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7" xfId="38" applyFont="1" applyFill="1" applyBorder="1" applyAlignment="1">
      <alignment horizontal="left" vertical="center" wrapText="1"/>
    </xf>
    <xf numFmtId="49" fontId="6" fillId="0" borderId="7" xfId="38" applyNumberFormat="1" applyFont="1" applyFill="1" applyBorder="1" applyAlignment="1">
      <alignment horizontal="center" vertical="center" wrapText="1"/>
    </xf>
    <xf numFmtId="177" fontId="6" fillId="0" borderId="7" xfId="38" applyNumberFormat="1" applyFont="1" applyFill="1" applyBorder="1" applyAlignment="1">
      <alignment horizontal="center" vertical="center" wrapText="1"/>
    </xf>
    <xf numFmtId="0" fontId="6" fillId="0" borderId="7" xfId="94" applyFont="1" applyFill="1" applyBorder="1" applyAlignment="1">
      <alignment horizontal="left" vertical="center" wrapText="1"/>
    </xf>
    <xf numFmtId="0" fontId="6" fillId="0" borderId="7" xfId="94" applyFont="1" applyFill="1" applyBorder="1" applyAlignment="1">
      <alignment horizontal="center" vertical="center" wrapText="1"/>
    </xf>
    <xf numFmtId="177" fontId="11" fillId="0" borderId="3" xfId="0" applyNumberFormat="1" applyFont="1" applyFill="1" applyBorder="1" applyAlignment="1" applyProtection="1">
      <alignment horizontal="center" vertical="center" wrapText="1"/>
    </xf>
    <xf numFmtId="177" fontId="11" fillId="0" borderId="7" xfId="0" applyNumberFormat="1" applyFont="1" applyFill="1" applyBorder="1" applyAlignment="1" applyProtection="1">
      <alignment horizontal="center" vertical="center" wrapText="1"/>
    </xf>
    <xf numFmtId="0" fontId="6" fillId="0" borderId="7" xfId="0" applyFont="1" applyFill="1" applyBorder="1" applyAlignment="1">
      <alignment horizontal="justify" vertical="center" wrapText="1"/>
    </xf>
    <xf numFmtId="0" fontId="11" fillId="0" borderId="7" xfId="96" applyFont="1" applyFill="1" applyBorder="1" applyAlignment="1">
      <alignment horizontal="left" vertical="center" wrapText="1"/>
    </xf>
    <xf numFmtId="0" fontId="11" fillId="0" borderId="7" xfId="96" applyFont="1" applyFill="1" applyBorder="1" applyAlignment="1">
      <alignment horizontal="center" vertical="center" wrapText="1"/>
    </xf>
    <xf numFmtId="179" fontId="11" fillId="0" borderId="7" xfId="96" applyNumberFormat="1" applyFont="1" applyFill="1" applyBorder="1" applyAlignment="1">
      <alignment horizontal="center" vertical="center" wrapText="1"/>
    </xf>
    <xf numFmtId="0" fontId="6" fillId="0" borderId="7" xfId="0" applyFont="1" applyFill="1" applyBorder="1" applyAlignment="1">
      <alignment wrapText="1"/>
    </xf>
    <xf numFmtId="0" fontId="11" fillId="0" borderId="7" xfId="76" applyFont="1" applyFill="1" applyBorder="1" applyAlignment="1">
      <alignment horizontal="center" vertical="center" wrapText="1"/>
    </xf>
    <xf numFmtId="0" fontId="11" fillId="0" borderId="7" xfId="76" applyFont="1" applyFill="1" applyBorder="1" applyAlignment="1">
      <alignment horizontal="left" vertical="center" wrapText="1"/>
    </xf>
    <xf numFmtId="180" fontId="11" fillId="0" borderId="7" xfId="59" applyNumberFormat="1" applyFont="1" applyFill="1" applyBorder="1" applyAlignment="1">
      <alignment horizontal="left" vertical="center" wrapText="1"/>
    </xf>
    <xf numFmtId="181" fontId="11" fillId="0" borderId="7" xfId="59" applyNumberFormat="1" applyFont="1" applyFill="1" applyBorder="1" applyAlignment="1">
      <alignment horizontal="left" vertical="center" wrapText="1"/>
    </xf>
    <xf numFmtId="0" fontId="11" fillId="0" borderId="7" xfId="19" applyFont="1" applyFill="1" applyBorder="1" applyAlignment="1">
      <alignment horizontal="center" vertical="center" wrapText="1"/>
    </xf>
    <xf numFmtId="177" fontId="11" fillId="0" borderId="7" xfId="96" applyNumberFormat="1" applyFont="1" applyFill="1" applyBorder="1" applyAlignment="1">
      <alignment horizontal="center" vertical="center" wrapText="1"/>
    </xf>
    <xf numFmtId="177" fontId="11" fillId="0" borderId="7" xfId="64" applyNumberFormat="1" applyFont="1" applyFill="1" applyBorder="1" applyAlignment="1">
      <alignment horizontal="center" vertical="center" wrapText="1"/>
    </xf>
    <xf numFmtId="177" fontId="6" fillId="0" borderId="7" xfId="0" applyNumberFormat="1" applyFont="1" applyFill="1" applyBorder="1" applyAlignment="1">
      <alignment horizontal="center" wrapText="1"/>
    </xf>
    <xf numFmtId="177" fontId="11" fillId="0" borderId="7" xfId="19" applyNumberFormat="1" applyFont="1" applyFill="1" applyBorder="1" applyAlignment="1">
      <alignment horizontal="center" vertical="center" wrapText="1"/>
    </xf>
    <xf numFmtId="177" fontId="16" fillId="0" borderId="0" xfId="0" applyNumberFormat="1" applyFont="1" applyFill="1" applyAlignment="1">
      <alignment horizontal="center" vertical="center" wrapText="1"/>
    </xf>
    <xf numFmtId="0" fontId="11" fillId="0" borderId="7" xfId="96" applyFont="1" applyFill="1" applyBorder="1" applyAlignment="1">
      <alignment vertical="center" wrapText="1"/>
    </xf>
    <xf numFmtId="0" fontId="11" fillId="0" borderId="7" xfId="72" applyFont="1" applyFill="1" applyBorder="1" applyAlignment="1">
      <alignment vertical="center" wrapText="1"/>
    </xf>
    <xf numFmtId="177" fontId="16" fillId="0" borderId="2" xfId="0" applyNumberFormat="1" applyFont="1" applyFill="1" applyBorder="1" applyAlignment="1">
      <alignment horizontal="center" vertical="center" wrapText="1"/>
    </xf>
    <xf numFmtId="177" fontId="11" fillId="0" borderId="7" xfId="0" applyNumberFormat="1" applyFont="1" applyFill="1" applyBorder="1" applyAlignment="1">
      <alignment horizontal="justify" vertical="center" wrapText="1"/>
    </xf>
    <xf numFmtId="0" fontId="11" fillId="0" borderId="3" xfId="0" applyNumberFormat="1" applyFont="1" applyFill="1" applyBorder="1" applyAlignment="1">
      <alignment horizontal="center" vertical="center" wrapText="1"/>
    </xf>
    <xf numFmtId="0" fontId="11" fillId="0" borderId="7" xfId="84" applyFont="1" applyFill="1" applyBorder="1" applyAlignment="1">
      <alignment horizontal="left" vertical="center" wrapText="1"/>
    </xf>
    <xf numFmtId="0" fontId="11" fillId="0" borderId="7" xfId="84"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2" xfId="84" applyFont="1" applyFill="1" applyBorder="1" applyAlignment="1">
      <alignment horizontal="left" vertical="center" wrapText="1"/>
    </xf>
    <xf numFmtId="0" fontId="11" fillId="0" borderId="2" xfId="84" applyFont="1" applyFill="1" applyBorder="1" applyAlignment="1">
      <alignment horizontal="center" vertical="center" wrapText="1"/>
    </xf>
    <xf numFmtId="0" fontId="6" fillId="0" borderId="7" xfId="98" applyFont="1" applyFill="1" applyBorder="1" applyAlignment="1">
      <alignment horizontal="center" vertical="center" wrapText="1"/>
    </xf>
    <xf numFmtId="0" fontId="6" fillId="0" borderId="7" xfId="96" applyFont="1" applyFill="1" applyBorder="1" applyAlignment="1">
      <alignment horizontal="left" vertical="center" wrapText="1"/>
    </xf>
    <xf numFmtId="0" fontId="11" fillId="0" borderId="7" xfId="87" applyFont="1" applyFill="1" applyBorder="1" applyAlignment="1">
      <alignment horizontal="left" vertical="center" wrapText="1"/>
    </xf>
    <xf numFmtId="57" fontId="11" fillId="0" borderId="7"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57" fontId="11" fillId="0" borderId="2" xfId="0" applyNumberFormat="1" applyFont="1" applyFill="1" applyBorder="1" applyAlignment="1">
      <alignment horizontal="center" vertical="center" wrapText="1"/>
    </xf>
    <xf numFmtId="177" fontId="11" fillId="0" borderId="7" xfId="0" applyNumberFormat="1" applyFont="1" applyFill="1" applyBorder="1" applyAlignment="1">
      <alignment vertical="center" wrapText="1"/>
    </xf>
    <xf numFmtId="177" fontId="11" fillId="0" borderId="7" xfId="84" applyNumberFormat="1" applyFont="1" applyFill="1" applyBorder="1" applyAlignment="1">
      <alignment horizontal="center" vertical="center" wrapText="1"/>
    </xf>
    <xf numFmtId="177" fontId="11" fillId="0" borderId="2" xfId="84" applyNumberFormat="1" applyFont="1" applyFill="1" applyBorder="1" applyAlignment="1">
      <alignment horizontal="center" vertical="center" wrapText="1"/>
    </xf>
    <xf numFmtId="177" fontId="11" fillId="0" borderId="7" xfId="96" applyNumberFormat="1" applyFont="1" applyFill="1" applyBorder="1" applyAlignment="1">
      <alignment vertical="center" wrapText="1"/>
    </xf>
    <xf numFmtId="177" fontId="11" fillId="0" borderId="2" xfId="0" applyNumberFormat="1" applyFont="1" applyFill="1" applyBorder="1" applyAlignment="1">
      <alignment horizontal="center" vertical="center" wrapText="1"/>
    </xf>
    <xf numFmtId="0" fontId="11" fillId="2" borderId="7" xfId="84" applyFont="1" applyFill="1" applyBorder="1" applyAlignment="1">
      <alignment vertical="center" wrapText="1"/>
    </xf>
    <xf numFmtId="0" fontId="11" fillId="0" borderId="7" xfId="84" applyFont="1" applyFill="1" applyBorder="1" applyAlignment="1">
      <alignment vertical="center" wrapText="1"/>
    </xf>
    <xf numFmtId="0" fontId="11" fillId="0" borderId="2" xfId="84" applyFont="1" applyFill="1" applyBorder="1" applyAlignment="1">
      <alignment vertical="center" wrapText="1"/>
    </xf>
    <xf numFmtId="0" fontId="11" fillId="0" borderId="2" xfId="0" applyFont="1" applyFill="1" applyBorder="1" applyAlignment="1">
      <alignment vertical="center" wrapText="1"/>
    </xf>
    <xf numFmtId="0" fontId="6" fillId="0" borderId="7" xfId="1" applyNumberFormat="1" applyFont="1" applyFill="1" applyBorder="1" applyAlignment="1">
      <alignment horizontal="center" vertical="center" wrapText="1"/>
    </xf>
    <xf numFmtId="0" fontId="6" fillId="0" borderId="7" xfId="1" applyNumberFormat="1" applyFont="1" applyFill="1" applyBorder="1" applyAlignment="1">
      <alignment horizontal="left" vertical="center" wrapText="1"/>
    </xf>
    <xf numFmtId="0" fontId="6" fillId="0" borderId="2" xfId="1" applyNumberFormat="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2" xfId="1" applyFont="1" applyFill="1" applyBorder="1" applyAlignment="1">
      <alignment horizontal="center" vertical="center" wrapText="1"/>
    </xf>
    <xf numFmtId="0" fontId="11" fillId="0" borderId="7" xfId="85" applyFont="1" applyFill="1" applyBorder="1" applyAlignment="1">
      <alignment horizontal="left" vertical="center" wrapText="1"/>
    </xf>
    <xf numFmtId="0" fontId="11" fillId="0" borderId="7" xfId="62" applyFont="1" applyFill="1" applyBorder="1" applyAlignment="1">
      <alignment horizontal="center" vertical="center" wrapText="1"/>
    </xf>
    <xf numFmtId="0" fontId="11" fillId="0" borderId="7" xfId="85" applyFont="1" applyFill="1" applyBorder="1" applyAlignment="1">
      <alignment horizontal="center" vertical="center" wrapText="1"/>
    </xf>
    <xf numFmtId="177" fontId="6" fillId="0" borderId="7" xfId="74" applyNumberFormat="1" applyFont="1" applyFill="1" applyBorder="1" applyAlignment="1">
      <alignment vertical="center" wrapText="1"/>
    </xf>
    <xf numFmtId="177" fontId="6" fillId="0" borderId="7" xfId="1" applyNumberFormat="1" applyFont="1" applyFill="1" applyBorder="1" applyAlignment="1">
      <alignment horizontal="left" vertical="center" wrapText="1"/>
    </xf>
    <xf numFmtId="177" fontId="6" fillId="0" borderId="7" xfId="74"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11" fillId="0" borderId="7" xfId="85" applyNumberFormat="1" applyFont="1" applyFill="1" applyBorder="1" applyAlignment="1">
      <alignment horizontal="center" vertical="center" wrapText="1"/>
    </xf>
    <xf numFmtId="0" fontId="6" fillId="0" borderId="7" xfId="1" applyFont="1" applyFill="1" applyBorder="1" applyAlignment="1">
      <alignment vertical="center" wrapText="1"/>
    </xf>
    <xf numFmtId="0" fontId="6" fillId="0" borderId="2" xfId="1" applyFont="1" applyFill="1" applyBorder="1" applyAlignment="1">
      <alignment vertical="center" wrapText="1"/>
    </xf>
    <xf numFmtId="176" fontId="11" fillId="0" borderId="7" xfId="85" applyNumberFormat="1" applyFont="1" applyFill="1" applyBorder="1" applyAlignment="1">
      <alignment horizontal="center" vertical="center" wrapText="1"/>
    </xf>
    <xf numFmtId="0" fontId="11" fillId="0" borderId="2" xfId="85" applyFont="1" applyFill="1" applyBorder="1" applyAlignment="1">
      <alignment horizontal="left" vertical="center" wrapText="1"/>
    </xf>
    <xf numFmtId="0" fontId="11" fillId="0" borderId="2" xfId="85" applyFont="1" applyFill="1" applyBorder="1" applyAlignment="1">
      <alignment horizontal="center" vertical="center" wrapText="1"/>
    </xf>
    <xf numFmtId="0" fontId="11" fillId="0" borderId="11" xfId="0" applyFont="1" applyFill="1" applyBorder="1" applyAlignment="1">
      <alignment horizontal="center" vertical="center" wrapText="1"/>
    </xf>
    <xf numFmtId="176" fontId="11" fillId="0" borderId="2" xfId="85" applyNumberFormat="1" applyFont="1" applyFill="1" applyBorder="1" applyAlignment="1">
      <alignment horizontal="center" vertical="center" wrapText="1"/>
    </xf>
    <xf numFmtId="0" fontId="11" fillId="0" borderId="7" xfId="85"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177" fontId="11" fillId="0" borderId="2" xfId="85" applyNumberFormat="1" applyFont="1" applyFill="1" applyBorder="1" applyAlignment="1">
      <alignment horizontal="center" vertical="center" wrapText="1"/>
    </xf>
    <xf numFmtId="0" fontId="6" fillId="2" borderId="7" xfId="0" applyFont="1" applyFill="1" applyBorder="1" applyAlignment="1">
      <alignment vertical="center" wrapText="1"/>
    </xf>
    <xf numFmtId="0" fontId="6" fillId="2" borderId="7" xfId="0" applyFont="1" applyFill="1" applyBorder="1" applyAlignment="1">
      <alignment horizontal="left" vertical="center" wrapText="1"/>
    </xf>
  </cellXfs>
  <cellStyles count="101">
    <cellStyle name="常规" xfId="0" builtinId="0"/>
    <cellStyle name="常规 10 2 18 2 2 2 2" xfId="1"/>
    <cellStyle name="货币[0]" xfId="2" builtinId="7"/>
    <cellStyle name="20% - 强调文字颜色 3" xfId="3" builtinId="38"/>
    <cellStyle name="输入" xfId="4" builtinId="20"/>
    <cellStyle name="货币" xfId="5" builtinId="4"/>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14 3" xfId="13"/>
    <cellStyle name="百分比" xfId="14" builtinId="5"/>
    <cellStyle name="常规 13 3" xfId="15"/>
    <cellStyle name="已访问的超链接" xfId="16" builtinId="9"/>
    <cellStyle name="百分比 2" xfId="17"/>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常规 11 22 2 2 2 2" xfId="38"/>
    <cellStyle name="汇总" xfId="39" builtinId="25"/>
    <cellStyle name="好" xfId="40" builtinId="26"/>
    <cellStyle name="常规 21" xfId="41"/>
    <cellStyle name="常规 16" xfId="42"/>
    <cellStyle name="适中" xfId="43" builtinId="28"/>
    <cellStyle name="20% - 强调文字颜色 5" xfId="44" builtinId="46"/>
    <cellStyle name="常规 8 2" xfId="45"/>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常规 10" xfId="59"/>
    <cellStyle name="40% - 强调文字颜色 6" xfId="60" builtinId="51"/>
    <cellStyle name="60% - 强调文字颜色 6" xfId="61" builtinId="52"/>
    <cellStyle name="常规 11" xfId="62"/>
    <cellStyle name="常规 13" xfId="63"/>
    <cellStyle name="常规 14" xfId="64"/>
    <cellStyle name="常规 14 2" xfId="65"/>
    <cellStyle name="常规 20" xfId="66"/>
    <cellStyle name="常规 15" xfId="67"/>
    <cellStyle name="常规 17" xfId="68"/>
    <cellStyle name="常规 17 2" xfId="69"/>
    <cellStyle name="常规 18" xfId="70"/>
    <cellStyle name="常规 182" xfId="71"/>
    <cellStyle name="常规 19" xfId="72"/>
    <cellStyle name="常规 19 2" xfId="73"/>
    <cellStyle name="常规 2" xfId="74"/>
    <cellStyle name="常规 2 10 2 2 2 2" xfId="75"/>
    <cellStyle name="常规 2 2" xfId="76"/>
    <cellStyle name="常规 2 2 2" xfId="77"/>
    <cellStyle name="常规 2 3" xfId="78"/>
    <cellStyle name="常规 2 4" xfId="79"/>
    <cellStyle name="常规 2 4 2" xfId="80"/>
    <cellStyle name="常规 2 4 2 2" xfId="81"/>
    <cellStyle name="常规 2 5" xfId="82"/>
    <cellStyle name="常规 20 2" xfId="83"/>
    <cellStyle name="常规 3" xfId="84"/>
    <cellStyle name="常规 3 2" xfId="85"/>
    <cellStyle name="常规 3 4" xfId="86"/>
    <cellStyle name="常规 4" xfId="87"/>
    <cellStyle name="常规 4 2" xfId="88"/>
    <cellStyle name="常规 5" xfId="89"/>
    <cellStyle name="常规 5 3" xfId="90"/>
    <cellStyle name="常规 65" xfId="91"/>
    <cellStyle name="常规 65 2" xfId="92"/>
    <cellStyle name="常规 65 4" xfId="93"/>
    <cellStyle name="常规 69" xfId="94"/>
    <cellStyle name="常规 69 2" xfId="95"/>
    <cellStyle name="常规 7" xfId="96"/>
    <cellStyle name="常规 7 2" xfId="97"/>
    <cellStyle name="常规 8" xfId="98"/>
    <cellStyle name="常规 9" xfId="99"/>
    <cellStyle name="常规_Sheet2" xfId="100"/>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62"/>
  <sheetViews>
    <sheetView tabSelected="1" view="pageBreakPreview" zoomScale="85" zoomScaleNormal="85" workbookViewId="0">
      <pane ySplit="5" topLeftCell="A6" activePane="bottomLeft" state="frozen"/>
      <selection/>
      <selection pane="bottomLeft" activeCell="A2" sqref="A2:V2"/>
    </sheetView>
  </sheetViews>
  <sheetFormatPr defaultColWidth="9" defaultRowHeight="13.5"/>
  <cols>
    <col min="1" max="1" width="4.13333333333333" style="8" customWidth="1"/>
    <col min="2" max="2" width="19.6333333333333" style="12" customWidth="1"/>
    <col min="3" max="3" width="6.38333333333333" style="13" customWidth="1"/>
    <col min="4" max="4" width="6.75" style="13" customWidth="1"/>
    <col min="5" max="5" width="7.13333333333333" style="13" customWidth="1"/>
    <col min="6" max="6" width="38" style="14" customWidth="1"/>
    <col min="7" max="7" width="10.1333333333333" style="15" customWidth="1"/>
    <col min="8" max="8" width="6.5" style="15" customWidth="1"/>
    <col min="9" max="9" width="5.75" style="16" customWidth="1"/>
    <col min="10" max="10" width="8.5" style="16" customWidth="1"/>
    <col min="11" max="11" width="7.63333333333333" style="16" customWidth="1"/>
    <col min="12" max="12" width="7.75" style="16" customWidth="1"/>
    <col min="13" max="13" width="8.63333333333333" style="16" customWidth="1"/>
    <col min="14" max="14" width="9.38333333333333" style="16" customWidth="1"/>
    <col min="15" max="15" width="10.3833333333333" style="16" customWidth="1"/>
    <col min="16" max="17" width="7.25" style="16" customWidth="1"/>
    <col min="18" max="19" width="6.13333333333333" style="16" customWidth="1"/>
    <col min="20" max="20" width="7.75" style="16" customWidth="1"/>
    <col min="21" max="21" width="25.8833333333333" style="12" customWidth="1"/>
    <col min="22" max="22" width="33.85" style="8" customWidth="1"/>
    <col min="23" max="23" width="9" style="11"/>
    <col min="24" max="24" width="13.75" style="11" customWidth="1"/>
    <col min="25" max="25" width="19" style="11" customWidth="1"/>
    <col min="26" max="16384" width="9" style="11"/>
  </cols>
  <sheetData>
    <row r="1" ht="23.25" customHeight="1" spans="1:2">
      <c r="A1" s="17" t="s">
        <v>0</v>
      </c>
      <c r="B1" s="17"/>
    </row>
    <row r="2" s="1" customFormat="1" ht="38.1" customHeight="1" spans="1:22">
      <c r="A2" s="18" t="s">
        <v>1</v>
      </c>
      <c r="B2" s="19"/>
      <c r="C2" s="18"/>
      <c r="D2" s="18"/>
      <c r="E2" s="18"/>
      <c r="F2" s="18"/>
      <c r="G2" s="18"/>
      <c r="H2" s="18"/>
      <c r="I2" s="65"/>
      <c r="J2" s="65"/>
      <c r="K2" s="65"/>
      <c r="L2" s="65"/>
      <c r="M2" s="65"/>
      <c r="N2" s="65"/>
      <c r="O2" s="65"/>
      <c r="P2" s="65"/>
      <c r="Q2" s="65"/>
      <c r="R2" s="65"/>
      <c r="S2" s="65"/>
      <c r="T2" s="65"/>
      <c r="U2" s="18"/>
      <c r="V2" s="18"/>
    </row>
    <row r="3" s="2" customFormat="1" ht="22.5" customHeight="1" spans="1:22">
      <c r="A3" s="20" t="s">
        <v>2</v>
      </c>
      <c r="B3" s="20" t="s">
        <v>3</v>
      </c>
      <c r="C3" s="20" t="s">
        <v>4</v>
      </c>
      <c r="D3" s="20" t="s">
        <v>5</v>
      </c>
      <c r="E3" s="20" t="s">
        <v>6</v>
      </c>
      <c r="F3" s="20" t="s">
        <v>7</v>
      </c>
      <c r="G3" s="20" t="s">
        <v>8</v>
      </c>
      <c r="H3" s="20" t="s">
        <v>9</v>
      </c>
      <c r="I3" s="66" t="s">
        <v>10</v>
      </c>
      <c r="J3" s="66" t="s">
        <v>11</v>
      </c>
      <c r="K3" s="67" t="s">
        <v>12</v>
      </c>
      <c r="L3" s="68"/>
      <c r="M3" s="69"/>
      <c r="N3" s="66" t="s">
        <v>13</v>
      </c>
      <c r="O3" s="66" t="s">
        <v>14</v>
      </c>
      <c r="P3" s="66" t="s">
        <v>15</v>
      </c>
      <c r="Q3" s="66" t="s">
        <v>16</v>
      </c>
      <c r="R3" s="67" t="s">
        <v>17</v>
      </c>
      <c r="S3" s="68"/>
      <c r="T3" s="69"/>
      <c r="U3" s="20" t="s">
        <v>18</v>
      </c>
      <c r="V3" s="20" t="s">
        <v>19</v>
      </c>
    </row>
    <row r="4" s="2" customFormat="1" ht="54" customHeight="1" spans="1:22">
      <c r="A4" s="21"/>
      <c r="B4" s="21"/>
      <c r="C4" s="21"/>
      <c r="D4" s="21"/>
      <c r="E4" s="21"/>
      <c r="F4" s="21"/>
      <c r="G4" s="21"/>
      <c r="H4" s="21"/>
      <c r="I4" s="70"/>
      <c r="J4" s="70"/>
      <c r="K4" s="71" t="s">
        <v>20</v>
      </c>
      <c r="L4" s="71" t="s">
        <v>21</v>
      </c>
      <c r="M4" s="71" t="s">
        <v>22</v>
      </c>
      <c r="N4" s="70"/>
      <c r="O4" s="70"/>
      <c r="P4" s="70"/>
      <c r="Q4" s="70"/>
      <c r="R4" s="71" t="s">
        <v>23</v>
      </c>
      <c r="S4" s="71" t="s">
        <v>24</v>
      </c>
      <c r="T4" s="71" t="s">
        <v>22</v>
      </c>
      <c r="U4" s="21"/>
      <c r="V4" s="21"/>
    </row>
    <row r="5" s="3" customFormat="1" ht="24.95" customHeight="1" spans="1:22">
      <c r="A5" s="22" t="s">
        <v>25</v>
      </c>
      <c r="B5" s="23"/>
      <c r="C5" s="24"/>
      <c r="D5" s="24"/>
      <c r="E5" s="25"/>
      <c r="F5" s="26"/>
      <c r="G5" s="27"/>
      <c r="H5" s="28"/>
      <c r="I5" s="72">
        <f t="shared" ref="I5:T5" si="0">I11+I48+I70+I92+I199+I245+I261+I307+I336+I398+I446+I515+I539+I570+I602+I624+I641+I685+I717</f>
        <v>616</v>
      </c>
      <c r="J5" s="72">
        <f t="shared" si="0"/>
        <v>417705.156312</v>
      </c>
      <c r="K5" s="72">
        <f t="shared" si="0"/>
        <v>39056.55</v>
      </c>
      <c r="L5" s="72">
        <f t="shared" si="0"/>
        <v>31755.485</v>
      </c>
      <c r="M5" s="72">
        <f t="shared" si="0"/>
        <v>346893.250285</v>
      </c>
      <c r="N5" s="72">
        <f t="shared" si="0"/>
        <v>158217.126312</v>
      </c>
      <c r="O5" s="72">
        <f t="shared" si="0"/>
        <v>117413.0760872</v>
      </c>
      <c r="P5" s="72">
        <f t="shared" si="0"/>
        <v>43058.623</v>
      </c>
      <c r="Q5" s="72">
        <f t="shared" si="0"/>
        <v>54518.1536248</v>
      </c>
      <c r="R5" s="72">
        <f t="shared" si="0"/>
        <v>1760.5</v>
      </c>
      <c r="S5" s="72">
        <f t="shared" si="0"/>
        <v>9732.1914</v>
      </c>
      <c r="T5" s="72">
        <f t="shared" si="0"/>
        <v>43025.4272248</v>
      </c>
      <c r="U5" s="26"/>
      <c r="V5" s="88"/>
    </row>
    <row r="6" s="3" customFormat="1" ht="24.95" customHeight="1" spans="1:22">
      <c r="A6" s="22" t="s">
        <v>26</v>
      </c>
      <c r="B6" s="23"/>
      <c r="C6" s="24"/>
      <c r="D6" s="24"/>
      <c r="E6" s="25"/>
      <c r="F6" s="26"/>
      <c r="G6" s="27"/>
      <c r="H6" s="28"/>
      <c r="I6" s="72">
        <f t="shared" ref="I6:T6" si="1">I12+I49+I71+I93+I200+I246+I262+I308+I337+I399+I447+I516+I540+I571+I603+I625+I642+I686+I718</f>
        <v>239</v>
      </c>
      <c r="J6" s="72">
        <f t="shared" si="1"/>
        <v>130911.236312</v>
      </c>
      <c r="K6" s="72">
        <f t="shared" si="1"/>
        <v>32503.92</v>
      </c>
      <c r="L6" s="72">
        <f t="shared" si="1"/>
        <v>7602.745</v>
      </c>
      <c r="M6" s="72">
        <f t="shared" si="1"/>
        <v>90804.370285</v>
      </c>
      <c r="N6" s="72">
        <f t="shared" si="1"/>
        <v>130911.376312</v>
      </c>
      <c r="O6" s="72">
        <f t="shared" si="1"/>
        <v>95407.0760872</v>
      </c>
      <c r="P6" s="72">
        <f t="shared" si="1"/>
        <v>0</v>
      </c>
      <c r="Q6" s="72">
        <f t="shared" si="1"/>
        <v>24436.0172248</v>
      </c>
      <c r="R6" s="72">
        <f t="shared" si="1"/>
        <v>210.5</v>
      </c>
      <c r="S6" s="72">
        <f t="shared" si="1"/>
        <v>2968.74</v>
      </c>
      <c r="T6" s="72">
        <f t="shared" si="1"/>
        <v>21256.7772248</v>
      </c>
      <c r="U6" s="26"/>
      <c r="V6" s="88"/>
    </row>
    <row r="7" s="3" customFormat="1" ht="24.95" customHeight="1" spans="1:22">
      <c r="A7" s="22" t="s">
        <v>27</v>
      </c>
      <c r="B7" s="23"/>
      <c r="C7" s="24"/>
      <c r="D7" s="24"/>
      <c r="E7" s="25"/>
      <c r="F7" s="26"/>
      <c r="G7" s="27"/>
      <c r="H7" s="28"/>
      <c r="I7" s="72">
        <f t="shared" ref="I7:T7" si="2">I13+I50+I72+I94+I201+I247+I263+I309+I338+I400+I448+I517+I541+I572+I604+I626+I643+I687+I719</f>
        <v>29</v>
      </c>
      <c r="J7" s="72">
        <f t="shared" si="2"/>
        <v>94812.12</v>
      </c>
      <c r="K7" s="72">
        <f t="shared" si="2"/>
        <v>6552.63</v>
      </c>
      <c r="L7" s="72">
        <f t="shared" si="2"/>
        <v>17323.24</v>
      </c>
      <c r="M7" s="72">
        <f t="shared" si="2"/>
        <v>70936.58</v>
      </c>
      <c r="N7" s="72">
        <f t="shared" si="2"/>
        <v>27305.75</v>
      </c>
      <c r="O7" s="72">
        <f t="shared" si="2"/>
        <v>22006</v>
      </c>
      <c r="P7" s="72">
        <f t="shared" si="2"/>
        <v>28946.123</v>
      </c>
      <c r="Q7" s="72">
        <f t="shared" si="2"/>
        <v>20721.6364</v>
      </c>
      <c r="R7" s="72">
        <f t="shared" si="2"/>
        <v>1550</v>
      </c>
      <c r="S7" s="72">
        <f t="shared" si="2"/>
        <v>6645.8014</v>
      </c>
      <c r="T7" s="72">
        <f t="shared" si="2"/>
        <v>12526</v>
      </c>
      <c r="U7" s="26"/>
      <c r="V7" s="88"/>
    </row>
    <row r="8" s="3" customFormat="1" ht="24.95" customHeight="1" spans="1:22">
      <c r="A8" s="22" t="s">
        <v>28</v>
      </c>
      <c r="B8" s="23"/>
      <c r="C8" s="24"/>
      <c r="D8" s="24"/>
      <c r="E8" s="25"/>
      <c r="F8" s="26"/>
      <c r="G8" s="27"/>
      <c r="H8" s="28"/>
      <c r="I8" s="72">
        <f t="shared" ref="I8:T8" si="3">I14+I51+I73+I95+I202+I248+I264+I310+I339+I401+I449+I518+I542+I573+I605+I627+I644+I688+I720</f>
        <v>137</v>
      </c>
      <c r="J8" s="72">
        <f t="shared" si="3"/>
        <v>15211</v>
      </c>
      <c r="K8" s="72">
        <f t="shared" si="3"/>
        <v>0</v>
      </c>
      <c r="L8" s="72">
        <f t="shared" si="3"/>
        <v>239.5</v>
      </c>
      <c r="M8" s="72">
        <f t="shared" si="3"/>
        <v>14971.5</v>
      </c>
      <c r="N8" s="72">
        <f t="shared" si="3"/>
        <v>0</v>
      </c>
      <c r="O8" s="72">
        <f t="shared" si="3"/>
        <v>0</v>
      </c>
      <c r="P8" s="72">
        <f t="shared" si="3"/>
        <v>14112.5</v>
      </c>
      <c r="Q8" s="72">
        <f t="shared" si="3"/>
        <v>9360.5</v>
      </c>
      <c r="R8" s="72">
        <f t="shared" si="3"/>
        <v>0</v>
      </c>
      <c r="S8" s="72">
        <f t="shared" si="3"/>
        <v>117.65</v>
      </c>
      <c r="T8" s="72">
        <f t="shared" si="3"/>
        <v>9242.65</v>
      </c>
      <c r="U8" s="26" t="s">
        <v>29</v>
      </c>
      <c r="V8" s="88"/>
    </row>
    <row r="9" s="3" customFormat="1" ht="24.95" customHeight="1" spans="1:22">
      <c r="A9" s="29" t="s">
        <v>30</v>
      </c>
      <c r="B9" s="30"/>
      <c r="C9" s="31"/>
      <c r="D9" s="31"/>
      <c r="E9" s="32"/>
      <c r="F9" s="33"/>
      <c r="G9" s="34"/>
      <c r="H9" s="35"/>
      <c r="I9" s="73">
        <f t="shared" ref="I9:T9" si="4">I15+I52+I74+I96+I203+I249+I265+I311+I340+I402+I450+I519+I543+I574+I606+I628+I645+I689+I721</f>
        <v>211</v>
      </c>
      <c r="J9" s="73">
        <f t="shared" si="4"/>
        <v>176770.8</v>
      </c>
      <c r="K9" s="73">
        <f t="shared" si="4"/>
        <v>0</v>
      </c>
      <c r="L9" s="73">
        <f t="shared" si="4"/>
        <v>6590</v>
      </c>
      <c r="M9" s="73">
        <f t="shared" si="4"/>
        <v>170180.8</v>
      </c>
      <c r="N9" s="73">
        <f t="shared" si="4"/>
        <v>0</v>
      </c>
      <c r="O9" s="73">
        <f t="shared" si="4"/>
        <v>0</v>
      </c>
      <c r="P9" s="73">
        <f t="shared" si="4"/>
        <v>0</v>
      </c>
      <c r="Q9" s="73">
        <f t="shared" si="4"/>
        <v>0</v>
      </c>
      <c r="R9" s="73">
        <f t="shared" si="4"/>
        <v>0</v>
      </c>
      <c r="S9" s="73">
        <f t="shared" si="4"/>
        <v>0</v>
      </c>
      <c r="T9" s="73">
        <f t="shared" si="4"/>
        <v>0</v>
      </c>
      <c r="U9" s="33"/>
      <c r="V9" s="89"/>
    </row>
    <row r="10" s="4" customFormat="1" ht="24.95" customHeight="1" spans="1:22">
      <c r="A10" s="36" t="s">
        <v>31</v>
      </c>
      <c r="B10" s="23"/>
      <c r="C10" s="23"/>
      <c r="D10" s="23"/>
      <c r="E10" s="23"/>
      <c r="F10" s="23"/>
      <c r="G10" s="24"/>
      <c r="H10" s="24"/>
      <c r="I10" s="74"/>
      <c r="J10" s="74"/>
      <c r="K10" s="74"/>
      <c r="L10" s="74"/>
      <c r="M10" s="74"/>
      <c r="N10" s="74"/>
      <c r="O10" s="74"/>
      <c r="P10" s="74"/>
      <c r="Q10" s="74"/>
      <c r="R10" s="74"/>
      <c r="S10" s="74"/>
      <c r="T10" s="74"/>
      <c r="U10" s="23"/>
      <c r="V10" s="90"/>
    </row>
    <row r="11" s="4" customFormat="1" ht="24.95" customHeight="1" spans="1:22">
      <c r="A11" s="37" t="s">
        <v>32</v>
      </c>
      <c r="B11" s="38"/>
      <c r="C11" s="39"/>
      <c r="D11" s="39"/>
      <c r="E11" s="40"/>
      <c r="F11" s="41"/>
      <c r="G11" s="27"/>
      <c r="H11" s="27"/>
      <c r="I11" s="75">
        <f>SUM(I12:I15)</f>
        <v>31</v>
      </c>
      <c r="J11" s="75">
        <f t="shared" ref="J11:T11" si="5">SUM(J12:J15)</f>
        <v>7448</v>
      </c>
      <c r="K11" s="75">
        <f t="shared" si="5"/>
        <v>0</v>
      </c>
      <c r="L11" s="75">
        <f t="shared" si="5"/>
        <v>210</v>
      </c>
      <c r="M11" s="75">
        <f t="shared" si="5"/>
        <v>7238</v>
      </c>
      <c r="N11" s="75">
        <f t="shared" si="5"/>
        <v>1082</v>
      </c>
      <c r="O11" s="75">
        <f t="shared" si="5"/>
        <v>710.1</v>
      </c>
      <c r="P11" s="75">
        <f t="shared" si="5"/>
        <v>2266</v>
      </c>
      <c r="Q11" s="75">
        <f t="shared" si="5"/>
        <v>1938.7</v>
      </c>
      <c r="R11" s="75">
        <f t="shared" si="5"/>
        <v>0</v>
      </c>
      <c r="S11" s="75">
        <f t="shared" si="5"/>
        <v>0</v>
      </c>
      <c r="T11" s="75">
        <f t="shared" si="5"/>
        <v>1938.7</v>
      </c>
      <c r="U11" s="41"/>
      <c r="V11" s="91"/>
    </row>
    <row r="12" s="5" customFormat="1" ht="24.95" customHeight="1" spans="1:22">
      <c r="A12" s="42" t="s">
        <v>26</v>
      </c>
      <c r="B12" s="43"/>
      <c r="C12" s="44"/>
      <c r="D12" s="44"/>
      <c r="E12" s="45"/>
      <c r="F12" s="46"/>
      <c r="G12" s="47"/>
      <c r="H12" s="48"/>
      <c r="I12" s="76">
        <f>SUM(I16:I22)</f>
        <v>7</v>
      </c>
      <c r="J12" s="76">
        <f t="shared" ref="J12:T12" si="6">SUM(J16:J22)</f>
        <v>972</v>
      </c>
      <c r="K12" s="76">
        <f t="shared" si="6"/>
        <v>0</v>
      </c>
      <c r="L12" s="76">
        <f t="shared" si="6"/>
        <v>210</v>
      </c>
      <c r="M12" s="76">
        <f t="shared" si="6"/>
        <v>762</v>
      </c>
      <c r="N12" s="76">
        <f t="shared" si="6"/>
        <v>972</v>
      </c>
      <c r="O12" s="76">
        <f t="shared" si="6"/>
        <v>631.1</v>
      </c>
      <c r="P12" s="76">
        <f t="shared" si="6"/>
        <v>0</v>
      </c>
      <c r="Q12" s="76">
        <f t="shared" si="6"/>
        <v>332.9</v>
      </c>
      <c r="R12" s="76">
        <f t="shared" si="6"/>
        <v>0</v>
      </c>
      <c r="S12" s="76">
        <f t="shared" si="6"/>
        <v>0</v>
      </c>
      <c r="T12" s="76">
        <f t="shared" si="6"/>
        <v>332.9</v>
      </c>
      <c r="U12" s="46"/>
      <c r="V12" s="92"/>
    </row>
    <row r="13" s="5" customFormat="1" ht="24.95" customHeight="1" spans="1:22">
      <c r="A13" s="42" t="s">
        <v>27</v>
      </c>
      <c r="B13" s="43"/>
      <c r="C13" s="44"/>
      <c r="D13" s="44"/>
      <c r="E13" s="45"/>
      <c r="F13" s="46"/>
      <c r="G13" s="47"/>
      <c r="H13" s="48"/>
      <c r="I13" s="76">
        <f>SUM(I23:I24)</f>
        <v>2</v>
      </c>
      <c r="J13" s="76">
        <f t="shared" ref="J13:T13" si="7">SUM(J23:J24)</f>
        <v>193</v>
      </c>
      <c r="K13" s="76">
        <f t="shared" si="7"/>
        <v>0</v>
      </c>
      <c r="L13" s="76">
        <f t="shared" si="7"/>
        <v>0</v>
      </c>
      <c r="M13" s="76">
        <f t="shared" si="7"/>
        <v>193</v>
      </c>
      <c r="N13" s="76">
        <f t="shared" si="7"/>
        <v>110</v>
      </c>
      <c r="O13" s="76">
        <f t="shared" si="7"/>
        <v>79</v>
      </c>
      <c r="P13" s="76">
        <f t="shared" si="7"/>
        <v>83</v>
      </c>
      <c r="Q13" s="76">
        <f t="shared" si="7"/>
        <v>114</v>
      </c>
      <c r="R13" s="76">
        <f t="shared" si="7"/>
        <v>0</v>
      </c>
      <c r="S13" s="76">
        <f t="shared" si="7"/>
        <v>0</v>
      </c>
      <c r="T13" s="76">
        <f t="shared" si="7"/>
        <v>114</v>
      </c>
      <c r="U13" s="46"/>
      <c r="V13" s="92"/>
    </row>
    <row r="14" s="5" customFormat="1" ht="24.95" customHeight="1" spans="1:22">
      <c r="A14" s="42" t="s">
        <v>28</v>
      </c>
      <c r="B14" s="43"/>
      <c r="C14" s="44"/>
      <c r="D14" s="44"/>
      <c r="E14" s="45"/>
      <c r="F14" s="46"/>
      <c r="G14" s="47"/>
      <c r="H14" s="48"/>
      <c r="I14" s="76">
        <f>SUM(I25:I43)</f>
        <v>19</v>
      </c>
      <c r="J14" s="76">
        <f t="shared" ref="J14:T14" si="8">SUM(J25:J43)</f>
        <v>2595</v>
      </c>
      <c r="K14" s="76">
        <f t="shared" si="8"/>
        <v>0</v>
      </c>
      <c r="L14" s="76">
        <f t="shared" si="8"/>
        <v>0</v>
      </c>
      <c r="M14" s="76">
        <f t="shared" si="8"/>
        <v>2595</v>
      </c>
      <c r="N14" s="76">
        <f t="shared" si="8"/>
        <v>0</v>
      </c>
      <c r="O14" s="76">
        <f t="shared" si="8"/>
        <v>0</v>
      </c>
      <c r="P14" s="76">
        <f t="shared" si="8"/>
        <v>2183</v>
      </c>
      <c r="Q14" s="76">
        <f t="shared" si="8"/>
        <v>1491.8</v>
      </c>
      <c r="R14" s="76">
        <f t="shared" si="8"/>
        <v>0</v>
      </c>
      <c r="S14" s="76">
        <f t="shared" si="8"/>
        <v>0</v>
      </c>
      <c r="T14" s="76">
        <f t="shared" si="8"/>
        <v>1491.8</v>
      </c>
      <c r="U14" s="46"/>
      <c r="V14" s="92"/>
    </row>
    <row r="15" s="5" customFormat="1" ht="24.95" customHeight="1" spans="1:22">
      <c r="A15" s="42" t="s">
        <v>30</v>
      </c>
      <c r="B15" s="43"/>
      <c r="C15" s="44"/>
      <c r="D15" s="44"/>
      <c r="E15" s="45"/>
      <c r="F15" s="46"/>
      <c r="G15" s="47"/>
      <c r="H15" s="48"/>
      <c r="I15" s="76">
        <f t="shared" ref="I15:T15" si="9">SUM(I44:I46)</f>
        <v>3</v>
      </c>
      <c r="J15" s="76">
        <f t="shared" ref="J15:T15" si="10">SUM(J44:J46)</f>
        <v>3688</v>
      </c>
      <c r="K15" s="76">
        <f t="shared" si="10"/>
        <v>0</v>
      </c>
      <c r="L15" s="76">
        <f t="shared" si="10"/>
        <v>0</v>
      </c>
      <c r="M15" s="76">
        <f t="shared" si="10"/>
        <v>3688</v>
      </c>
      <c r="N15" s="76">
        <f t="shared" si="10"/>
        <v>0</v>
      </c>
      <c r="O15" s="76">
        <f t="shared" si="10"/>
        <v>0</v>
      </c>
      <c r="P15" s="76">
        <f t="shared" si="10"/>
        <v>0</v>
      </c>
      <c r="Q15" s="76">
        <f t="shared" si="10"/>
        <v>0</v>
      </c>
      <c r="R15" s="76">
        <f t="shared" si="10"/>
        <v>0</v>
      </c>
      <c r="S15" s="76">
        <f t="shared" si="10"/>
        <v>0</v>
      </c>
      <c r="T15" s="76">
        <f t="shared" si="10"/>
        <v>0</v>
      </c>
      <c r="U15" s="46"/>
      <c r="V15" s="92"/>
    </row>
    <row r="16" s="6" customFormat="1" ht="63" customHeight="1" spans="1:22">
      <c r="A16" s="49">
        <v>1</v>
      </c>
      <c r="B16" s="50" t="s">
        <v>33</v>
      </c>
      <c r="C16" s="49" t="s">
        <v>34</v>
      </c>
      <c r="D16" s="49" t="s">
        <v>31</v>
      </c>
      <c r="E16" s="49" t="s">
        <v>35</v>
      </c>
      <c r="F16" s="50" t="s">
        <v>36</v>
      </c>
      <c r="G16" s="49">
        <v>2020.06</v>
      </c>
      <c r="H16" s="49">
        <v>2020</v>
      </c>
      <c r="I16" s="77">
        <v>1</v>
      </c>
      <c r="J16" s="77">
        <f t="shared" ref="J16:J46" si="11">L16+K16+M16</f>
        <v>350</v>
      </c>
      <c r="K16" s="77"/>
      <c r="L16" s="77">
        <v>210</v>
      </c>
      <c r="M16" s="77">
        <v>140</v>
      </c>
      <c r="N16" s="77">
        <v>350</v>
      </c>
      <c r="O16" s="77">
        <v>315</v>
      </c>
      <c r="P16" s="77"/>
      <c r="Q16" s="77">
        <f t="shared" ref="Q16:Q43" si="12">T16</f>
        <v>35</v>
      </c>
      <c r="R16" s="77"/>
      <c r="S16" s="77"/>
      <c r="T16" s="77">
        <v>35</v>
      </c>
      <c r="U16" s="50" t="s">
        <v>37</v>
      </c>
      <c r="V16" s="93"/>
    </row>
    <row r="17" s="6" customFormat="1" ht="54.75" customHeight="1" spans="1:22">
      <c r="A17" s="49">
        <v>2</v>
      </c>
      <c r="B17" s="50" t="s">
        <v>38</v>
      </c>
      <c r="C17" s="49" t="s">
        <v>34</v>
      </c>
      <c r="D17" s="49" t="s">
        <v>39</v>
      </c>
      <c r="E17" s="49" t="s">
        <v>35</v>
      </c>
      <c r="F17" s="50" t="s">
        <v>40</v>
      </c>
      <c r="G17" s="49">
        <v>2020.07</v>
      </c>
      <c r="H17" s="49" t="s">
        <v>41</v>
      </c>
      <c r="I17" s="77">
        <v>1</v>
      </c>
      <c r="J17" s="77">
        <f t="shared" si="11"/>
        <v>98</v>
      </c>
      <c r="K17" s="77"/>
      <c r="L17" s="77"/>
      <c r="M17" s="77">
        <v>98</v>
      </c>
      <c r="N17" s="77">
        <v>98</v>
      </c>
      <c r="O17" s="77">
        <v>68.6</v>
      </c>
      <c r="P17" s="77"/>
      <c r="Q17" s="77">
        <f t="shared" si="12"/>
        <v>21.4</v>
      </c>
      <c r="R17" s="77"/>
      <c r="S17" s="77"/>
      <c r="T17" s="77">
        <v>21.4</v>
      </c>
      <c r="U17" s="50" t="s">
        <v>37</v>
      </c>
      <c r="V17" s="93" t="s">
        <v>42</v>
      </c>
    </row>
    <row r="18" s="6" customFormat="1" ht="54.75" customHeight="1" spans="1:22">
      <c r="A18" s="49">
        <v>3</v>
      </c>
      <c r="B18" s="50" t="s">
        <v>43</v>
      </c>
      <c r="C18" s="49" t="s">
        <v>34</v>
      </c>
      <c r="D18" s="49" t="s">
        <v>44</v>
      </c>
      <c r="E18" s="49" t="s">
        <v>35</v>
      </c>
      <c r="F18" s="50" t="s">
        <v>45</v>
      </c>
      <c r="G18" s="49">
        <v>2019.01</v>
      </c>
      <c r="H18" s="49" t="s">
        <v>41</v>
      </c>
      <c r="I18" s="77">
        <v>1</v>
      </c>
      <c r="J18" s="77">
        <f t="shared" si="11"/>
        <v>199</v>
      </c>
      <c r="K18" s="77"/>
      <c r="L18" s="77"/>
      <c r="M18" s="77">
        <v>199</v>
      </c>
      <c r="N18" s="77">
        <v>199</v>
      </c>
      <c r="O18" s="77">
        <v>20</v>
      </c>
      <c r="P18" s="77"/>
      <c r="Q18" s="77">
        <f t="shared" si="12"/>
        <v>179</v>
      </c>
      <c r="R18" s="77"/>
      <c r="S18" s="77"/>
      <c r="T18" s="77">
        <v>179</v>
      </c>
      <c r="U18" s="50" t="s">
        <v>37</v>
      </c>
      <c r="V18" s="93"/>
    </row>
    <row r="19" s="6" customFormat="1" ht="63" customHeight="1" spans="1:22">
      <c r="A19" s="49">
        <v>4</v>
      </c>
      <c r="B19" s="50" t="s">
        <v>46</v>
      </c>
      <c r="C19" s="49" t="s">
        <v>34</v>
      </c>
      <c r="D19" s="49" t="s">
        <v>47</v>
      </c>
      <c r="E19" s="49" t="s">
        <v>35</v>
      </c>
      <c r="F19" s="50" t="s">
        <v>48</v>
      </c>
      <c r="G19" s="49">
        <v>2021.04</v>
      </c>
      <c r="H19" s="49">
        <v>2021</v>
      </c>
      <c r="I19" s="77">
        <v>1</v>
      </c>
      <c r="J19" s="77">
        <f t="shared" si="11"/>
        <v>90</v>
      </c>
      <c r="K19" s="77"/>
      <c r="L19" s="77"/>
      <c r="M19" s="77">
        <v>90</v>
      </c>
      <c r="N19" s="77">
        <v>90</v>
      </c>
      <c r="O19" s="77">
        <v>63</v>
      </c>
      <c r="P19" s="77"/>
      <c r="Q19" s="77">
        <f t="shared" si="12"/>
        <v>27</v>
      </c>
      <c r="R19" s="77"/>
      <c r="S19" s="77"/>
      <c r="T19" s="77">
        <v>27</v>
      </c>
      <c r="U19" s="50" t="s">
        <v>37</v>
      </c>
      <c r="V19" s="93" t="s">
        <v>49</v>
      </c>
    </row>
    <row r="20" s="6" customFormat="1" ht="59.25" customHeight="1" spans="1:22">
      <c r="A20" s="49">
        <v>5</v>
      </c>
      <c r="B20" s="50" t="s">
        <v>50</v>
      </c>
      <c r="C20" s="49" t="s">
        <v>34</v>
      </c>
      <c r="D20" s="51" t="s">
        <v>31</v>
      </c>
      <c r="E20" s="49" t="s">
        <v>35</v>
      </c>
      <c r="F20" s="50" t="s">
        <v>51</v>
      </c>
      <c r="G20" s="49">
        <v>2021.04</v>
      </c>
      <c r="H20" s="49">
        <v>2021</v>
      </c>
      <c r="I20" s="77">
        <v>1</v>
      </c>
      <c r="J20" s="77">
        <f t="shared" si="11"/>
        <v>90</v>
      </c>
      <c r="K20" s="77"/>
      <c r="L20" s="77"/>
      <c r="M20" s="77">
        <v>90</v>
      </c>
      <c r="N20" s="77">
        <v>90</v>
      </c>
      <c r="O20" s="77">
        <v>63</v>
      </c>
      <c r="P20" s="77"/>
      <c r="Q20" s="77">
        <f t="shared" si="12"/>
        <v>27</v>
      </c>
      <c r="R20" s="77"/>
      <c r="S20" s="77"/>
      <c r="T20" s="77">
        <v>27</v>
      </c>
      <c r="U20" s="50" t="s">
        <v>37</v>
      </c>
      <c r="V20" s="93" t="s">
        <v>52</v>
      </c>
    </row>
    <row r="21" s="6" customFormat="1" ht="54.75" customHeight="1" spans="1:22">
      <c r="A21" s="49">
        <v>6</v>
      </c>
      <c r="B21" s="50" t="s">
        <v>53</v>
      </c>
      <c r="C21" s="49" t="s">
        <v>34</v>
      </c>
      <c r="D21" s="51" t="s">
        <v>54</v>
      </c>
      <c r="E21" s="49" t="s">
        <v>35</v>
      </c>
      <c r="F21" s="50" t="s">
        <v>55</v>
      </c>
      <c r="G21" s="49">
        <v>2021.03</v>
      </c>
      <c r="H21" s="49">
        <v>2021</v>
      </c>
      <c r="I21" s="77">
        <v>1</v>
      </c>
      <c r="J21" s="77">
        <f t="shared" si="11"/>
        <v>50</v>
      </c>
      <c r="K21" s="77"/>
      <c r="L21" s="77"/>
      <c r="M21" s="77">
        <v>50</v>
      </c>
      <c r="N21" s="77">
        <v>50</v>
      </c>
      <c r="O21" s="77">
        <v>35</v>
      </c>
      <c r="P21" s="77"/>
      <c r="Q21" s="77">
        <f t="shared" si="12"/>
        <v>15</v>
      </c>
      <c r="R21" s="77"/>
      <c r="S21" s="77"/>
      <c r="T21" s="77">
        <v>15</v>
      </c>
      <c r="U21" s="50" t="s">
        <v>37</v>
      </c>
      <c r="V21" s="93" t="s">
        <v>56</v>
      </c>
    </row>
    <row r="22" s="6" customFormat="1" ht="64" customHeight="1" spans="1:22">
      <c r="A22" s="49">
        <v>7</v>
      </c>
      <c r="B22" s="50" t="s">
        <v>57</v>
      </c>
      <c r="C22" s="49" t="s">
        <v>34</v>
      </c>
      <c r="D22" s="51" t="s">
        <v>47</v>
      </c>
      <c r="E22" s="49" t="s">
        <v>35</v>
      </c>
      <c r="F22" s="50" t="s">
        <v>58</v>
      </c>
      <c r="G22" s="49">
        <v>2021.03</v>
      </c>
      <c r="H22" s="49">
        <v>2021</v>
      </c>
      <c r="I22" s="77">
        <v>1</v>
      </c>
      <c r="J22" s="77">
        <f t="shared" si="11"/>
        <v>95</v>
      </c>
      <c r="K22" s="77"/>
      <c r="L22" s="77"/>
      <c r="M22" s="77">
        <v>95</v>
      </c>
      <c r="N22" s="77">
        <v>95</v>
      </c>
      <c r="O22" s="77">
        <v>66.5</v>
      </c>
      <c r="P22" s="77"/>
      <c r="Q22" s="77">
        <f t="shared" si="12"/>
        <v>28.5</v>
      </c>
      <c r="R22" s="77"/>
      <c r="S22" s="77"/>
      <c r="T22" s="77">
        <v>28.5</v>
      </c>
      <c r="U22" s="50" t="s">
        <v>37</v>
      </c>
      <c r="V22" s="93" t="s">
        <v>56</v>
      </c>
    </row>
    <row r="23" s="6" customFormat="1" ht="54.75" customHeight="1" spans="1:22">
      <c r="A23" s="49">
        <v>8</v>
      </c>
      <c r="B23" s="50" t="s">
        <v>59</v>
      </c>
      <c r="C23" s="49" t="s">
        <v>60</v>
      </c>
      <c r="D23" s="51" t="s">
        <v>44</v>
      </c>
      <c r="E23" s="49" t="s">
        <v>35</v>
      </c>
      <c r="F23" s="50" t="s">
        <v>61</v>
      </c>
      <c r="G23" s="49">
        <v>2021.03</v>
      </c>
      <c r="H23" s="49" t="s">
        <v>62</v>
      </c>
      <c r="I23" s="77">
        <v>1</v>
      </c>
      <c r="J23" s="77">
        <f t="shared" si="11"/>
        <v>98</v>
      </c>
      <c r="K23" s="77"/>
      <c r="L23" s="77"/>
      <c r="M23" s="77">
        <v>98</v>
      </c>
      <c r="N23" s="77">
        <v>50</v>
      </c>
      <c r="O23" s="77">
        <v>49</v>
      </c>
      <c r="P23" s="77">
        <v>48</v>
      </c>
      <c r="Q23" s="77">
        <f t="shared" si="12"/>
        <v>49</v>
      </c>
      <c r="R23" s="77"/>
      <c r="S23" s="77"/>
      <c r="T23" s="77">
        <v>49</v>
      </c>
      <c r="U23" s="50" t="s">
        <v>63</v>
      </c>
      <c r="V23" s="93" t="s">
        <v>64</v>
      </c>
    </row>
    <row r="24" s="6" customFormat="1" ht="54.75" customHeight="1" spans="1:22">
      <c r="A24" s="49">
        <v>9</v>
      </c>
      <c r="B24" s="50" t="s">
        <v>65</v>
      </c>
      <c r="C24" s="49" t="s">
        <v>60</v>
      </c>
      <c r="D24" s="51" t="s">
        <v>54</v>
      </c>
      <c r="E24" s="49" t="s">
        <v>35</v>
      </c>
      <c r="F24" s="50" t="s">
        <v>66</v>
      </c>
      <c r="G24" s="49">
        <v>2021.05</v>
      </c>
      <c r="H24" s="49" t="s">
        <v>62</v>
      </c>
      <c r="I24" s="77">
        <v>1</v>
      </c>
      <c r="J24" s="77">
        <f t="shared" si="11"/>
        <v>95</v>
      </c>
      <c r="K24" s="78"/>
      <c r="L24" s="77"/>
      <c r="M24" s="77">
        <v>95</v>
      </c>
      <c r="N24" s="77">
        <v>60</v>
      </c>
      <c r="O24" s="77">
        <v>30</v>
      </c>
      <c r="P24" s="77">
        <v>35</v>
      </c>
      <c r="Q24" s="77">
        <f t="shared" si="12"/>
        <v>65</v>
      </c>
      <c r="R24" s="78"/>
      <c r="S24" s="77"/>
      <c r="T24" s="77">
        <v>65</v>
      </c>
      <c r="U24" s="50" t="s">
        <v>63</v>
      </c>
      <c r="V24" s="93" t="s">
        <v>67</v>
      </c>
    </row>
    <row r="25" s="6" customFormat="1" ht="54.75" customHeight="1" spans="1:22">
      <c r="A25" s="49">
        <v>10</v>
      </c>
      <c r="B25" s="52" t="s">
        <v>68</v>
      </c>
      <c r="C25" s="49" t="s">
        <v>69</v>
      </c>
      <c r="D25" s="51" t="s">
        <v>31</v>
      </c>
      <c r="E25" s="49" t="s">
        <v>35</v>
      </c>
      <c r="F25" s="52" t="s">
        <v>70</v>
      </c>
      <c r="G25" s="49">
        <v>2022.05</v>
      </c>
      <c r="H25" s="49">
        <v>2022</v>
      </c>
      <c r="I25" s="77">
        <v>1</v>
      </c>
      <c r="J25" s="77">
        <f t="shared" si="11"/>
        <v>161</v>
      </c>
      <c r="K25" s="77"/>
      <c r="L25" s="77"/>
      <c r="M25" s="77">
        <v>161</v>
      </c>
      <c r="N25" s="77"/>
      <c r="O25" s="77"/>
      <c r="P25" s="77">
        <v>160</v>
      </c>
      <c r="Q25" s="77">
        <f t="shared" si="12"/>
        <v>85</v>
      </c>
      <c r="R25" s="77"/>
      <c r="S25" s="77"/>
      <c r="T25" s="79">
        <v>85</v>
      </c>
      <c r="U25" s="50" t="s">
        <v>63</v>
      </c>
      <c r="V25" s="93" t="s">
        <v>71</v>
      </c>
    </row>
    <row r="26" s="6" customFormat="1" ht="54.75" customHeight="1" spans="1:22">
      <c r="A26" s="49">
        <v>11</v>
      </c>
      <c r="B26" s="52" t="s">
        <v>72</v>
      </c>
      <c r="C26" s="49" t="s">
        <v>69</v>
      </c>
      <c r="D26" s="51" t="s">
        <v>31</v>
      </c>
      <c r="E26" s="49" t="s">
        <v>35</v>
      </c>
      <c r="F26" s="52" t="s">
        <v>73</v>
      </c>
      <c r="G26" s="49">
        <v>2022.05</v>
      </c>
      <c r="H26" s="49">
        <v>2022</v>
      </c>
      <c r="I26" s="77">
        <v>1</v>
      </c>
      <c r="J26" s="77">
        <f t="shared" si="11"/>
        <v>151</v>
      </c>
      <c r="K26" s="77"/>
      <c r="L26" s="77"/>
      <c r="M26" s="77">
        <v>151</v>
      </c>
      <c r="N26" s="77"/>
      <c r="O26" s="77"/>
      <c r="P26" s="77">
        <v>93</v>
      </c>
      <c r="Q26" s="77">
        <f t="shared" si="12"/>
        <v>80</v>
      </c>
      <c r="R26" s="77"/>
      <c r="S26" s="77"/>
      <c r="T26" s="79">
        <v>80</v>
      </c>
      <c r="U26" s="50" t="s">
        <v>63</v>
      </c>
      <c r="V26" s="93" t="s">
        <v>71</v>
      </c>
    </row>
    <row r="27" s="6" customFormat="1" ht="54.75" customHeight="1" spans="1:22">
      <c r="A27" s="49">
        <v>12</v>
      </c>
      <c r="B27" s="52" t="s">
        <v>74</v>
      </c>
      <c r="C27" s="49" t="s">
        <v>69</v>
      </c>
      <c r="D27" s="51" t="s">
        <v>31</v>
      </c>
      <c r="E27" s="49" t="s">
        <v>35</v>
      </c>
      <c r="F27" s="52" t="s">
        <v>75</v>
      </c>
      <c r="G27" s="49">
        <v>2022.05</v>
      </c>
      <c r="H27" s="49">
        <v>2022</v>
      </c>
      <c r="I27" s="77">
        <v>1</v>
      </c>
      <c r="J27" s="77">
        <f t="shared" si="11"/>
        <v>97</v>
      </c>
      <c r="K27" s="77"/>
      <c r="L27" s="77"/>
      <c r="M27" s="77">
        <v>97</v>
      </c>
      <c r="N27" s="77"/>
      <c r="O27" s="77"/>
      <c r="P27" s="77">
        <v>97</v>
      </c>
      <c r="Q27" s="77">
        <f t="shared" si="12"/>
        <v>85</v>
      </c>
      <c r="R27" s="77"/>
      <c r="S27" s="77"/>
      <c r="T27" s="79">
        <v>85</v>
      </c>
      <c r="U27" s="50" t="s">
        <v>63</v>
      </c>
      <c r="V27" s="93" t="s">
        <v>71</v>
      </c>
    </row>
    <row r="28" s="6" customFormat="1" ht="54.75" customHeight="1" spans="1:22">
      <c r="A28" s="49">
        <v>13</v>
      </c>
      <c r="B28" s="53" t="s">
        <v>76</v>
      </c>
      <c r="C28" s="49" t="s">
        <v>69</v>
      </c>
      <c r="D28" s="51" t="s">
        <v>31</v>
      </c>
      <c r="E28" s="51" t="s">
        <v>35</v>
      </c>
      <c r="F28" s="54" t="s">
        <v>77</v>
      </c>
      <c r="G28" s="55">
        <v>2021.09</v>
      </c>
      <c r="H28" s="49" t="s">
        <v>62</v>
      </c>
      <c r="I28" s="79">
        <v>1</v>
      </c>
      <c r="J28" s="77">
        <f t="shared" si="11"/>
        <v>90</v>
      </c>
      <c r="K28" s="80"/>
      <c r="L28" s="79"/>
      <c r="M28" s="79">
        <v>90</v>
      </c>
      <c r="N28" s="79"/>
      <c r="O28" s="79"/>
      <c r="P28" s="79">
        <v>90</v>
      </c>
      <c r="Q28" s="77">
        <f t="shared" si="12"/>
        <v>63</v>
      </c>
      <c r="R28" s="80"/>
      <c r="S28" s="79"/>
      <c r="T28" s="79">
        <v>63</v>
      </c>
      <c r="U28" s="50" t="s">
        <v>63</v>
      </c>
      <c r="V28" s="94" t="s">
        <v>78</v>
      </c>
    </row>
    <row r="29" s="6" customFormat="1" ht="54.75" customHeight="1" spans="1:22">
      <c r="A29" s="49">
        <v>14</v>
      </c>
      <c r="B29" s="53" t="s">
        <v>79</v>
      </c>
      <c r="C29" s="49" t="s">
        <v>69</v>
      </c>
      <c r="D29" s="49" t="s">
        <v>31</v>
      </c>
      <c r="E29" s="49" t="s">
        <v>35</v>
      </c>
      <c r="F29" s="50" t="s">
        <v>80</v>
      </c>
      <c r="G29" s="49">
        <v>2022.03</v>
      </c>
      <c r="H29" s="49">
        <v>2022</v>
      </c>
      <c r="I29" s="77">
        <v>1</v>
      </c>
      <c r="J29" s="77">
        <f t="shared" si="11"/>
        <v>93</v>
      </c>
      <c r="K29" s="77"/>
      <c r="L29" s="77"/>
      <c r="M29" s="77">
        <v>93</v>
      </c>
      <c r="N29" s="77"/>
      <c r="O29" s="79"/>
      <c r="P29" s="77">
        <v>93</v>
      </c>
      <c r="Q29" s="77">
        <f t="shared" si="12"/>
        <v>65.1</v>
      </c>
      <c r="R29" s="77"/>
      <c r="S29" s="77"/>
      <c r="T29" s="79">
        <v>65.1</v>
      </c>
      <c r="U29" s="50" t="s">
        <v>63</v>
      </c>
      <c r="V29" s="93" t="s">
        <v>71</v>
      </c>
    </row>
    <row r="30" s="6" customFormat="1" ht="54.75" customHeight="1" spans="1:22">
      <c r="A30" s="49">
        <v>15</v>
      </c>
      <c r="B30" s="53" t="s">
        <v>81</v>
      </c>
      <c r="C30" s="49" t="s">
        <v>69</v>
      </c>
      <c r="D30" s="49" t="s">
        <v>31</v>
      </c>
      <c r="E30" s="49" t="s">
        <v>35</v>
      </c>
      <c r="F30" s="50" t="s">
        <v>82</v>
      </c>
      <c r="G30" s="49">
        <v>2022.03</v>
      </c>
      <c r="H30" s="49">
        <v>2022</v>
      </c>
      <c r="I30" s="77">
        <v>1</v>
      </c>
      <c r="J30" s="77">
        <f t="shared" si="11"/>
        <v>95</v>
      </c>
      <c r="K30" s="77"/>
      <c r="L30" s="77"/>
      <c r="M30" s="77">
        <v>95</v>
      </c>
      <c r="N30" s="77"/>
      <c r="O30" s="79"/>
      <c r="P30" s="77">
        <v>95</v>
      </c>
      <c r="Q30" s="77">
        <f t="shared" si="12"/>
        <v>66.5</v>
      </c>
      <c r="R30" s="77"/>
      <c r="S30" s="77"/>
      <c r="T30" s="79">
        <v>66.5</v>
      </c>
      <c r="U30" s="50" t="s">
        <v>63</v>
      </c>
      <c r="V30" s="93" t="s">
        <v>71</v>
      </c>
    </row>
    <row r="31" s="6" customFormat="1" ht="54.75" customHeight="1" spans="1:22">
      <c r="A31" s="49">
        <v>16</v>
      </c>
      <c r="B31" s="53" t="s">
        <v>83</v>
      </c>
      <c r="C31" s="49" t="s">
        <v>69</v>
      </c>
      <c r="D31" s="49" t="s">
        <v>31</v>
      </c>
      <c r="E31" s="49" t="s">
        <v>35</v>
      </c>
      <c r="F31" s="50" t="s">
        <v>84</v>
      </c>
      <c r="G31" s="49">
        <v>2022.03</v>
      </c>
      <c r="H31" s="49">
        <v>2022</v>
      </c>
      <c r="I31" s="77">
        <v>1</v>
      </c>
      <c r="J31" s="77">
        <f t="shared" si="11"/>
        <v>93</v>
      </c>
      <c r="K31" s="80"/>
      <c r="L31" s="77"/>
      <c r="M31" s="77">
        <v>93</v>
      </c>
      <c r="N31" s="77"/>
      <c r="O31" s="79"/>
      <c r="P31" s="77">
        <v>93</v>
      </c>
      <c r="Q31" s="77">
        <f t="shared" si="12"/>
        <v>65.1</v>
      </c>
      <c r="R31" s="77"/>
      <c r="S31" s="77"/>
      <c r="T31" s="79">
        <v>65.1</v>
      </c>
      <c r="U31" s="50" t="s">
        <v>63</v>
      </c>
      <c r="V31" s="93" t="s">
        <v>85</v>
      </c>
    </row>
    <row r="32" ht="54.75" customHeight="1" spans="1:22">
      <c r="A32" s="49">
        <v>17</v>
      </c>
      <c r="B32" s="53" t="s">
        <v>86</v>
      </c>
      <c r="C32" s="49" t="s">
        <v>69</v>
      </c>
      <c r="D32" s="49" t="s">
        <v>31</v>
      </c>
      <c r="E32" s="49" t="s">
        <v>35</v>
      </c>
      <c r="F32" s="50" t="s">
        <v>87</v>
      </c>
      <c r="G32" s="49">
        <v>2022.03</v>
      </c>
      <c r="H32" s="49">
        <v>2022</v>
      </c>
      <c r="I32" s="77">
        <v>1</v>
      </c>
      <c r="J32" s="77">
        <f t="shared" si="11"/>
        <v>97</v>
      </c>
      <c r="K32" s="77"/>
      <c r="L32" s="77"/>
      <c r="M32" s="77">
        <v>97</v>
      </c>
      <c r="N32" s="77"/>
      <c r="O32" s="79"/>
      <c r="P32" s="77">
        <v>97</v>
      </c>
      <c r="Q32" s="77">
        <f t="shared" si="12"/>
        <v>67.9</v>
      </c>
      <c r="R32" s="77"/>
      <c r="S32" s="77"/>
      <c r="T32" s="79">
        <v>67.9</v>
      </c>
      <c r="U32" s="50" t="s">
        <v>63</v>
      </c>
      <c r="V32" s="93" t="s">
        <v>71</v>
      </c>
    </row>
    <row r="33" ht="54.75" customHeight="1" spans="1:22">
      <c r="A33" s="49">
        <v>18</v>
      </c>
      <c r="B33" s="53" t="s">
        <v>88</v>
      </c>
      <c r="C33" s="49" t="s">
        <v>69</v>
      </c>
      <c r="D33" s="49" t="s">
        <v>31</v>
      </c>
      <c r="E33" s="49" t="s">
        <v>35</v>
      </c>
      <c r="F33" s="50" t="s">
        <v>89</v>
      </c>
      <c r="G33" s="49">
        <v>2022.03</v>
      </c>
      <c r="H33" s="49">
        <v>2022</v>
      </c>
      <c r="I33" s="77">
        <v>1</v>
      </c>
      <c r="J33" s="77">
        <f t="shared" si="11"/>
        <v>91</v>
      </c>
      <c r="K33" s="77"/>
      <c r="L33" s="77"/>
      <c r="M33" s="77">
        <v>91</v>
      </c>
      <c r="N33" s="77"/>
      <c r="O33" s="79"/>
      <c r="P33" s="77">
        <v>91</v>
      </c>
      <c r="Q33" s="77">
        <f t="shared" si="12"/>
        <v>63.7</v>
      </c>
      <c r="R33" s="77"/>
      <c r="S33" s="77"/>
      <c r="T33" s="79">
        <v>63.7</v>
      </c>
      <c r="U33" s="50" t="s">
        <v>63</v>
      </c>
      <c r="V33" s="93" t="s">
        <v>85</v>
      </c>
    </row>
    <row r="34" ht="54.75" customHeight="1" spans="1:22">
      <c r="A34" s="49">
        <v>19</v>
      </c>
      <c r="B34" s="53" t="s">
        <v>90</v>
      </c>
      <c r="C34" s="49" t="s">
        <v>69</v>
      </c>
      <c r="D34" s="49" t="s">
        <v>31</v>
      </c>
      <c r="E34" s="49" t="s">
        <v>35</v>
      </c>
      <c r="F34" s="50" t="s">
        <v>91</v>
      </c>
      <c r="G34" s="49">
        <v>2022.03</v>
      </c>
      <c r="H34" s="49">
        <v>2022</v>
      </c>
      <c r="I34" s="77">
        <v>1</v>
      </c>
      <c r="J34" s="77">
        <f t="shared" si="11"/>
        <v>95</v>
      </c>
      <c r="K34" s="77"/>
      <c r="L34" s="77"/>
      <c r="M34" s="77">
        <v>95</v>
      </c>
      <c r="N34" s="77"/>
      <c r="O34" s="79"/>
      <c r="P34" s="77">
        <v>95</v>
      </c>
      <c r="Q34" s="77">
        <f t="shared" si="12"/>
        <v>66.5</v>
      </c>
      <c r="R34" s="77"/>
      <c r="S34" s="80"/>
      <c r="T34" s="79">
        <v>66.5</v>
      </c>
      <c r="U34" s="50" t="s">
        <v>63</v>
      </c>
      <c r="V34" s="93" t="s">
        <v>71</v>
      </c>
    </row>
    <row r="35" ht="71.1" customHeight="1" spans="1:22">
      <c r="A35" s="49">
        <v>20</v>
      </c>
      <c r="B35" s="53" t="s">
        <v>92</v>
      </c>
      <c r="C35" s="49" t="s">
        <v>69</v>
      </c>
      <c r="D35" s="49" t="s">
        <v>31</v>
      </c>
      <c r="E35" s="49" t="s">
        <v>35</v>
      </c>
      <c r="F35" s="50" t="s">
        <v>93</v>
      </c>
      <c r="G35" s="49">
        <v>2022.03</v>
      </c>
      <c r="H35" s="49">
        <v>2022</v>
      </c>
      <c r="I35" s="77">
        <v>1</v>
      </c>
      <c r="J35" s="77">
        <f t="shared" si="11"/>
        <v>197</v>
      </c>
      <c r="K35" s="80"/>
      <c r="L35" s="77"/>
      <c r="M35" s="77">
        <v>197</v>
      </c>
      <c r="N35" s="77"/>
      <c r="O35" s="79"/>
      <c r="P35" s="77">
        <v>197</v>
      </c>
      <c r="Q35" s="77">
        <f t="shared" si="12"/>
        <v>119</v>
      </c>
      <c r="R35" s="77"/>
      <c r="S35" s="80"/>
      <c r="T35" s="79">
        <v>119</v>
      </c>
      <c r="U35" s="50" t="s">
        <v>63</v>
      </c>
      <c r="V35" s="93" t="s">
        <v>71</v>
      </c>
    </row>
    <row r="36" ht="54.75" customHeight="1" spans="1:22">
      <c r="A36" s="49">
        <v>21</v>
      </c>
      <c r="B36" s="53" t="s">
        <v>94</v>
      </c>
      <c r="C36" s="49" t="s">
        <v>69</v>
      </c>
      <c r="D36" s="49" t="s">
        <v>31</v>
      </c>
      <c r="E36" s="49" t="s">
        <v>35</v>
      </c>
      <c r="F36" s="50" t="s">
        <v>95</v>
      </c>
      <c r="G36" s="49">
        <v>2021.11</v>
      </c>
      <c r="H36" s="49">
        <v>2022</v>
      </c>
      <c r="I36" s="77">
        <v>1</v>
      </c>
      <c r="J36" s="77">
        <f t="shared" si="11"/>
        <v>150</v>
      </c>
      <c r="K36" s="80"/>
      <c r="L36" s="77"/>
      <c r="M36" s="77">
        <v>150</v>
      </c>
      <c r="N36" s="77"/>
      <c r="O36" s="79"/>
      <c r="P36" s="77">
        <v>150</v>
      </c>
      <c r="Q36" s="77">
        <f t="shared" si="12"/>
        <v>98</v>
      </c>
      <c r="R36" s="77"/>
      <c r="S36" s="80"/>
      <c r="T36" s="79">
        <v>98</v>
      </c>
      <c r="U36" s="50" t="s">
        <v>96</v>
      </c>
      <c r="V36" s="93" t="s">
        <v>71</v>
      </c>
    </row>
    <row r="37" ht="54.75" customHeight="1" spans="1:22">
      <c r="A37" s="49">
        <v>22</v>
      </c>
      <c r="B37" s="53" t="s">
        <v>97</v>
      </c>
      <c r="C37" s="49" t="s">
        <v>69</v>
      </c>
      <c r="D37" s="49" t="s">
        <v>31</v>
      </c>
      <c r="E37" s="49" t="s">
        <v>35</v>
      </c>
      <c r="F37" s="50" t="s">
        <v>98</v>
      </c>
      <c r="G37" s="49">
        <v>2022.05</v>
      </c>
      <c r="H37" s="49">
        <v>2022</v>
      </c>
      <c r="I37" s="77">
        <v>1</v>
      </c>
      <c r="J37" s="77">
        <f t="shared" si="11"/>
        <v>161</v>
      </c>
      <c r="K37" s="77"/>
      <c r="L37" s="77"/>
      <c r="M37" s="77">
        <v>161</v>
      </c>
      <c r="N37" s="77"/>
      <c r="O37" s="79"/>
      <c r="P37" s="77">
        <v>95</v>
      </c>
      <c r="Q37" s="77">
        <f t="shared" si="12"/>
        <v>85</v>
      </c>
      <c r="R37" s="77"/>
      <c r="S37" s="80"/>
      <c r="T37" s="79">
        <v>85</v>
      </c>
      <c r="U37" s="50" t="s">
        <v>96</v>
      </c>
      <c r="V37" s="93" t="s">
        <v>99</v>
      </c>
    </row>
    <row r="38" ht="54.75" customHeight="1" spans="1:22">
      <c r="A38" s="49">
        <v>23</v>
      </c>
      <c r="B38" s="53" t="s">
        <v>100</v>
      </c>
      <c r="C38" s="49" t="s">
        <v>69</v>
      </c>
      <c r="D38" s="49" t="s">
        <v>31</v>
      </c>
      <c r="E38" s="49" t="s">
        <v>35</v>
      </c>
      <c r="F38" s="50" t="s">
        <v>101</v>
      </c>
      <c r="G38" s="49">
        <v>2022.05</v>
      </c>
      <c r="H38" s="49">
        <v>2022</v>
      </c>
      <c r="I38" s="77">
        <v>1</v>
      </c>
      <c r="J38" s="77">
        <f t="shared" si="11"/>
        <v>58</v>
      </c>
      <c r="K38" s="77"/>
      <c r="L38" s="77"/>
      <c r="M38" s="77">
        <v>58</v>
      </c>
      <c r="N38" s="77"/>
      <c r="O38" s="79"/>
      <c r="P38" s="77">
        <v>58</v>
      </c>
      <c r="Q38" s="77">
        <v>41</v>
      </c>
      <c r="R38" s="77"/>
      <c r="S38" s="77"/>
      <c r="T38" s="79">
        <v>41</v>
      </c>
      <c r="U38" s="50" t="s">
        <v>63</v>
      </c>
      <c r="V38" s="93" t="s">
        <v>99</v>
      </c>
    </row>
    <row r="39" ht="54.75" customHeight="1" spans="1:22">
      <c r="A39" s="49">
        <v>24</v>
      </c>
      <c r="B39" s="53" t="s">
        <v>102</v>
      </c>
      <c r="C39" s="49" t="s">
        <v>69</v>
      </c>
      <c r="D39" s="49" t="s">
        <v>31</v>
      </c>
      <c r="E39" s="49" t="s">
        <v>35</v>
      </c>
      <c r="F39" s="50" t="s">
        <v>103</v>
      </c>
      <c r="G39" s="49">
        <v>2022.05</v>
      </c>
      <c r="H39" s="49" t="s">
        <v>104</v>
      </c>
      <c r="I39" s="77">
        <v>1</v>
      </c>
      <c r="J39" s="77">
        <f t="shared" si="11"/>
        <v>387</v>
      </c>
      <c r="K39" s="77"/>
      <c r="L39" s="77"/>
      <c r="M39" s="77">
        <v>387</v>
      </c>
      <c r="N39" s="77"/>
      <c r="O39" s="79"/>
      <c r="P39" s="77">
        <v>239</v>
      </c>
      <c r="Q39" s="77">
        <v>180</v>
      </c>
      <c r="R39" s="77"/>
      <c r="S39" s="77"/>
      <c r="T39" s="79">
        <v>180</v>
      </c>
      <c r="U39" s="50" t="s">
        <v>96</v>
      </c>
      <c r="V39" s="93" t="s">
        <v>99</v>
      </c>
    </row>
    <row r="40" ht="54.75" customHeight="1" spans="1:22">
      <c r="A40" s="49">
        <v>25</v>
      </c>
      <c r="B40" s="53" t="s">
        <v>105</v>
      </c>
      <c r="C40" s="49" t="s">
        <v>69</v>
      </c>
      <c r="D40" s="49" t="s">
        <v>31</v>
      </c>
      <c r="E40" s="49" t="s">
        <v>35</v>
      </c>
      <c r="F40" s="50" t="s">
        <v>106</v>
      </c>
      <c r="G40" s="49">
        <v>2022.09</v>
      </c>
      <c r="H40" s="49" t="s">
        <v>62</v>
      </c>
      <c r="I40" s="77">
        <v>1</v>
      </c>
      <c r="J40" s="77">
        <f t="shared" si="11"/>
        <v>183</v>
      </c>
      <c r="K40" s="80"/>
      <c r="L40" s="77"/>
      <c r="M40" s="77">
        <v>183</v>
      </c>
      <c r="N40" s="77"/>
      <c r="O40" s="79"/>
      <c r="P40" s="77">
        <v>160</v>
      </c>
      <c r="Q40" s="77">
        <v>85</v>
      </c>
      <c r="R40" s="77"/>
      <c r="S40" s="77"/>
      <c r="T40" s="79">
        <v>85</v>
      </c>
      <c r="U40" s="50" t="s">
        <v>96</v>
      </c>
      <c r="V40" s="93" t="s">
        <v>71</v>
      </c>
    </row>
    <row r="41" ht="54.75" customHeight="1" spans="1:22">
      <c r="A41" s="49">
        <v>26</v>
      </c>
      <c r="B41" s="53" t="s">
        <v>107</v>
      </c>
      <c r="C41" s="49" t="s">
        <v>69</v>
      </c>
      <c r="D41" s="49" t="s">
        <v>31</v>
      </c>
      <c r="E41" s="49" t="s">
        <v>35</v>
      </c>
      <c r="F41" s="50" t="s">
        <v>108</v>
      </c>
      <c r="G41" s="49">
        <v>2022.03</v>
      </c>
      <c r="H41" s="49">
        <v>2022</v>
      </c>
      <c r="I41" s="77">
        <v>1</v>
      </c>
      <c r="J41" s="77">
        <f t="shared" si="11"/>
        <v>125</v>
      </c>
      <c r="K41" s="77"/>
      <c r="L41" s="77"/>
      <c r="M41" s="77">
        <v>125</v>
      </c>
      <c r="N41" s="77"/>
      <c r="O41" s="77"/>
      <c r="P41" s="77">
        <v>95</v>
      </c>
      <c r="Q41" s="77">
        <f t="shared" si="12"/>
        <v>66.5</v>
      </c>
      <c r="R41" s="77"/>
      <c r="S41" s="77"/>
      <c r="T41" s="79">
        <v>66.5</v>
      </c>
      <c r="U41" s="50" t="s">
        <v>96</v>
      </c>
      <c r="V41" s="50" t="s">
        <v>109</v>
      </c>
    </row>
    <row r="42" ht="54.75" customHeight="1" spans="1:22">
      <c r="A42" s="49">
        <v>27</v>
      </c>
      <c r="B42" s="53" t="s">
        <v>110</v>
      </c>
      <c r="C42" s="49" t="s">
        <v>69</v>
      </c>
      <c r="D42" s="49" t="s">
        <v>31</v>
      </c>
      <c r="E42" s="49" t="s">
        <v>35</v>
      </c>
      <c r="F42" s="50" t="s">
        <v>111</v>
      </c>
      <c r="G42" s="49">
        <v>2022.03</v>
      </c>
      <c r="H42" s="49">
        <v>2022</v>
      </c>
      <c r="I42" s="77">
        <v>1</v>
      </c>
      <c r="J42" s="77">
        <f t="shared" si="11"/>
        <v>85</v>
      </c>
      <c r="K42" s="77"/>
      <c r="L42" s="77"/>
      <c r="M42" s="77">
        <v>85</v>
      </c>
      <c r="N42" s="77"/>
      <c r="O42" s="79"/>
      <c r="P42" s="77">
        <v>85</v>
      </c>
      <c r="Q42" s="77">
        <f t="shared" si="12"/>
        <v>59.5</v>
      </c>
      <c r="R42" s="77"/>
      <c r="S42" s="77"/>
      <c r="T42" s="79">
        <v>59.5</v>
      </c>
      <c r="U42" s="50" t="s">
        <v>63</v>
      </c>
      <c r="V42" s="93" t="s">
        <v>112</v>
      </c>
    </row>
    <row r="43" ht="54.75" customHeight="1" spans="1:22">
      <c r="A43" s="49">
        <v>28</v>
      </c>
      <c r="B43" s="52" t="s">
        <v>113</v>
      </c>
      <c r="C43" s="49" t="s">
        <v>69</v>
      </c>
      <c r="D43" s="49" t="s">
        <v>31</v>
      </c>
      <c r="E43" s="56" t="s">
        <v>35</v>
      </c>
      <c r="F43" s="52" t="s">
        <v>114</v>
      </c>
      <c r="G43" s="49">
        <v>2022.09</v>
      </c>
      <c r="H43" s="49" t="s">
        <v>104</v>
      </c>
      <c r="I43" s="77">
        <v>1</v>
      </c>
      <c r="J43" s="77">
        <f t="shared" si="11"/>
        <v>186</v>
      </c>
      <c r="K43" s="77"/>
      <c r="L43" s="77"/>
      <c r="M43" s="77">
        <v>186</v>
      </c>
      <c r="N43" s="77"/>
      <c r="O43" s="77"/>
      <c r="P43" s="77">
        <v>100</v>
      </c>
      <c r="Q43" s="77">
        <f t="shared" si="12"/>
        <v>50</v>
      </c>
      <c r="R43" s="77"/>
      <c r="S43" s="77"/>
      <c r="T43" s="79">
        <v>50</v>
      </c>
      <c r="U43" s="50" t="s">
        <v>96</v>
      </c>
      <c r="V43" s="95" t="s">
        <v>85</v>
      </c>
    </row>
    <row r="44" ht="108" spans="1:22">
      <c r="A44" s="49">
        <v>29</v>
      </c>
      <c r="B44" s="52" t="s">
        <v>115</v>
      </c>
      <c r="C44" s="56" t="s">
        <v>116</v>
      </c>
      <c r="D44" s="49" t="s">
        <v>31</v>
      </c>
      <c r="E44" s="56" t="s">
        <v>35</v>
      </c>
      <c r="F44" s="52" t="s">
        <v>117</v>
      </c>
      <c r="G44" s="49"/>
      <c r="H44" s="49"/>
      <c r="I44" s="81">
        <v>1</v>
      </c>
      <c r="J44" s="77">
        <f t="shared" si="11"/>
        <v>491</v>
      </c>
      <c r="K44" s="81"/>
      <c r="L44" s="81"/>
      <c r="M44" s="81">
        <v>491</v>
      </c>
      <c r="N44" s="81"/>
      <c r="O44" s="81"/>
      <c r="P44" s="81"/>
      <c r="Q44" s="81"/>
      <c r="R44" s="81"/>
      <c r="S44" s="81"/>
      <c r="T44" s="81"/>
      <c r="U44" s="64" t="s">
        <v>118</v>
      </c>
      <c r="V44" s="95" t="s">
        <v>119</v>
      </c>
    </row>
    <row r="45" ht="60" customHeight="1" spans="1:22">
      <c r="A45" s="49">
        <v>30</v>
      </c>
      <c r="B45" s="53" t="s">
        <v>120</v>
      </c>
      <c r="C45" s="49" t="s">
        <v>116</v>
      </c>
      <c r="D45" s="49" t="s">
        <v>31</v>
      </c>
      <c r="E45" s="49" t="s">
        <v>35</v>
      </c>
      <c r="F45" s="50" t="s">
        <v>121</v>
      </c>
      <c r="G45" s="49"/>
      <c r="H45" s="49"/>
      <c r="I45" s="77">
        <v>1</v>
      </c>
      <c r="J45" s="77">
        <f t="shared" si="11"/>
        <v>197</v>
      </c>
      <c r="K45" s="77"/>
      <c r="L45" s="77"/>
      <c r="M45" s="77">
        <v>197</v>
      </c>
      <c r="N45" s="77"/>
      <c r="O45" s="79"/>
      <c r="P45" s="77"/>
      <c r="Q45" s="77"/>
      <c r="R45" s="77"/>
      <c r="S45" s="77"/>
      <c r="T45" s="77"/>
      <c r="U45" s="64" t="s">
        <v>118</v>
      </c>
      <c r="V45" s="93" t="s">
        <v>71</v>
      </c>
    </row>
    <row r="46" ht="45" customHeight="1" spans="1:22">
      <c r="A46" s="57">
        <v>31</v>
      </c>
      <c r="B46" s="58" t="s">
        <v>122</v>
      </c>
      <c r="C46" s="57" t="s">
        <v>116</v>
      </c>
      <c r="D46" s="49" t="s">
        <v>31</v>
      </c>
      <c r="E46" s="57" t="s">
        <v>35</v>
      </c>
      <c r="F46" s="59" t="s">
        <v>123</v>
      </c>
      <c r="G46" s="57"/>
      <c r="H46" s="57"/>
      <c r="I46" s="82">
        <v>1</v>
      </c>
      <c r="J46" s="82">
        <f t="shared" si="11"/>
        <v>3000</v>
      </c>
      <c r="K46" s="82"/>
      <c r="L46" s="82"/>
      <c r="M46" s="82">
        <v>3000</v>
      </c>
      <c r="N46" s="82"/>
      <c r="O46" s="83"/>
      <c r="P46" s="82"/>
      <c r="Q46" s="82"/>
      <c r="R46" s="82"/>
      <c r="S46" s="82"/>
      <c r="T46" s="82"/>
      <c r="U46" s="96" t="s">
        <v>118</v>
      </c>
      <c r="V46" s="97" t="s">
        <v>71</v>
      </c>
    </row>
    <row r="47" s="5" customFormat="1" ht="24.95" customHeight="1" spans="1:22">
      <c r="A47" s="36" t="s">
        <v>124</v>
      </c>
      <c r="B47" s="23"/>
      <c r="C47" s="23"/>
      <c r="D47" s="23"/>
      <c r="E47" s="23"/>
      <c r="F47" s="23"/>
      <c r="G47" s="24"/>
      <c r="H47" s="24"/>
      <c r="I47" s="74"/>
      <c r="J47" s="74"/>
      <c r="K47" s="74"/>
      <c r="L47" s="74"/>
      <c r="M47" s="74"/>
      <c r="N47" s="74"/>
      <c r="O47" s="74"/>
      <c r="P47" s="74"/>
      <c r="Q47" s="74"/>
      <c r="R47" s="74"/>
      <c r="S47" s="74"/>
      <c r="T47" s="74"/>
      <c r="U47" s="23"/>
      <c r="V47" s="90"/>
    </row>
    <row r="48" s="4" customFormat="1" ht="24.95" customHeight="1" spans="1:22">
      <c r="A48" s="37" t="s">
        <v>32</v>
      </c>
      <c r="B48" s="38"/>
      <c r="C48" s="39"/>
      <c r="D48" s="39"/>
      <c r="E48" s="40"/>
      <c r="F48" s="41"/>
      <c r="G48" s="27"/>
      <c r="H48" s="27"/>
      <c r="I48" s="75">
        <f>SUM(I49:I52)</f>
        <v>16</v>
      </c>
      <c r="J48" s="75">
        <f t="shared" ref="J48:T48" si="13">SUM(J49:J52)</f>
        <v>4260.035</v>
      </c>
      <c r="K48" s="75">
        <f t="shared" si="13"/>
        <v>2000</v>
      </c>
      <c r="L48" s="75">
        <f t="shared" si="13"/>
        <v>0</v>
      </c>
      <c r="M48" s="75">
        <f t="shared" si="13"/>
        <v>2260.035</v>
      </c>
      <c r="N48" s="75">
        <f t="shared" si="13"/>
        <v>2132.76</v>
      </c>
      <c r="O48" s="75">
        <f t="shared" si="13"/>
        <v>1655.3245</v>
      </c>
      <c r="P48" s="75">
        <f t="shared" si="13"/>
        <v>1789</v>
      </c>
      <c r="Q48" s="75">
        <f t="shared" si="13"/>
        <v>1424.228</v>
      </c>
      <c r="R48" s="75">
        <f t="shared" si="13"/>
        <v>550</v>
      </c>
      <c r="S48" s="75">
        <f t="shared" si="13"/>
        <v>0</v>
      </c>
      <c r="T48" s="75">
        <f t="shared" si="13"/>
        <v>874.228</v>
      </c>
      <c r="U48" s="41"/>
      <c r="V48" s="91"/>
    </row>
    <row r="49" s="5" customFormat="1" ht="24.95" customHeight="1" spans="1:22">
      <c r="A49" s="42" t="s">
        <v>26</v>
      </c>
      <c r="B49" s="43"/>
      <c r="C49" s="44"/>
      <c r="D49" s="44"/>
      <c r="E49" s="45"/>
      <c r="F49" s="46"/>
      <c r="G49" s="47"/>
      <c r="H49" s="48"/>
      <c r="I49" s="76">
        <f>SUM(I53:I58)</f>
        <v>6</v>
      </c>
      <c r="J49" s="76">
        <f t="shared" ref="J49:T49" si="14">SUM(J53:J58)</f>
        <v>1233.035</v>
      </c>
      <c r="K49" s="76">
        <f t="shared" si="14"/>
        <v>0</v>
      </c>
      <c r="L49" s="76">
        <f t="shared" si="14"/>
        <v>0</v>
      </c>
      <c r="M49" s="76">
        <f t="shared" si="14"/>
        <v>1233.035</v>
      </c>
      <c r="N49" s="76">
        <f t="shared" si="14"/>
        <v>1232.76</v>
      </c>
      <c r="O49" s="76">
        <f t="shared" si="14"/>
        <v>755.3245</v>
      </c>
      <c r="P49" s="76">
        <f t="shared" si="14"/>
        <v>0</v>
      </c>
      <c r="Q49" s="76">
        <f t="shared" si="14"/>
        <v>477.728</v>
      </c>
      <c r="R49" s="76">
        <f t="shared" si="14"/>
        <v>0</v>
      </c>
      <c r="S49" s="76">
        <f t="shared" si="14"/>
        <v>0</v>
      </c>
      <c r="T49" s="76">
        <f t="shared" si="14"/>
        <v>477.728</v>
      </c>
      <c r="U49" s="46"/>
      <c r="V49" s="92"/>
    </row>
    <row r="50" s="5" customFormat="1" ht="24.95" customHeight="1" spans="1:22">
      <c r="A50" s="42" t="s">
        <v>27</v>
      </c>
      <c r="B50" s="43"/>
      <c r="C50" s="44"/>
      <c r="D50" s="44"/>
      <c r="E50" s="45"/>
      <c r="F50" s="46"/>
      <c r="G50" s="47"/>
      <c r="H50" s="48"/>
      <c r="I50" s="76">
        <f>SUM(I59)</f>
        <v>1</v>
      </c>
      <c r="J50" s="76">
        <f t="shared" ref="J50:T50" si="15">SUM(J59)</f>
        <v>2489</v>
      </c>
      <c r="K50" s="76">
        <f t="shared" si="15"/>
        <v>2000</v>
      </c>
      <c r="L50" s="76">
        <f t="shared" si="15"/>
        <v>0</v>
      </c>
      <c r="M50" s="76">
        <f t="shared" si="15"/>
        <v>489</v>
      </c>
      <c r="N50" s="76">
        <f t="shared" si="15"/>
        <v>900</v>
      </c>
      <c r="O50" s="76">
        <f t="shared" si="15"/>
        <v>900</v>
      </c>
      <c r="P50" s="76">
        <f t="shared" si="15"/>
        <v>1589</v>
      </c>
      <c r="Q50" s="76">
        <f t="shared" si="15"/>
        <v>794.5</v>
      </c>
      <c r="R50" s="76">
        <f t="shared" si="15"/>
        <v>550</v>
      </c>
      <c r="S50" s="76">
        <f t="shared" si="15"/>
        <v>0</v>
      </c>
      <c r="T50" s="76">
        <f t="shared" si="15"/>
        <v>244.5</v>
      </c>
      <c r="U50" s="46"/>
      <c r="V50" s="92"/>
    </row>
    <row r="51" s="5" customFormat="1" ht="24.95" customHeight="1" spans="1:22">
      <c r="A51" s="42" t="s">
        <v>28</v>
      </c>
      <c r="B51" s="43"/>
      <c r="C51" s="44"/>
      <c r="D51" s="44"/>
      <c r="E51" s="45"/>
      <c r="F51" s="46"/>
      <c r="G51" s="47"/>
      <c r="H51" s="48"/>
      <c r="I51" s="76">
        <f>SUM(I60:I63)</f>
        <v>4</v>
      </c>
      <c r="J51" s="76">
        <f t="shared" ref="J51:T51" si="16">SUM(J60:J63)</f>
        <v>200</v>
      </c>
      <c r="K51" s="76">
        <f t="shared" si="16"/>
        <v>0</v>
      </c>
      <c r="L51" s="76">
        <f t="shared" si="16"/>
        <v>0</v>
      </c>
      <c r="M51" s="76">
        <f t="shared" si="16"/>
        <v>200</v>
      </c>
      <c r="N51" s="76">
        <f t="shared" si="16"/>
        <v>0</v>
      </c>
      <c r="O51" s="76">
        <f t="shared" si="16"/>
        <v>0</v>
      </c>
      <c r="P51" s="76">
        <f t="shared" si="16"/>
        <v>200</v>
      </c>
      <c r="Q51" s="76">
        <f t="shared" si="16"/>
        <v>152</v>
      </c>
      <c r="R51" s="76">
        <f t="shared" si="16"/>
        <v>0</v>
      </c>
      <c r="S51" s="76">
        <f t="shared" si="16"/>
        <v>0</v>
      </c>
      <c r="T51" s="76">
        <f t="shared" si="16"/>
        <v>152</v>
      </c>
      <c r="U51" s="46"/>
      <c r="V51" s="92"/>
    </row>
    <row r="52" s="5" customFormat="1" ht="24.95" customHeight="1" spans="1:22">
      <c r="A52" s="42" t="s">
        <v>30</v>
      </c>
      <c r="B52" s="43"/>
      <c r="C52" s="44"/>
      <c r="D52" s="44"/>
      <c r="E52" s="45"/>
      <c r="F52" s="46"/>
      <c r="G52" s="47"/>
      <c r="H52" s="48"/>
      <c r="I52" s="76">
        <f>SUM(I64:I68)</f>
        <v>5</v>
      </c>
      <c r="J52" s="76">
        <f t="shared" ref="J52:T52" si="17">SUM(J64:J68)</f>
        <v>338</v>
      </c>
      <c r="K52" s="76">
        <f t="shared" si="17"/>
        <v>0</v>
      </c>
      <c r="L52" s="76">
        <f t="shared" si="17"/>
        <v>0</v>
      </c>
      <c r="M52" s="76">
        <f t="shared" si="17"/>
        <v>338</v>
      </c>
      <c r="N52" s="76">
        <f t="shared" si="17"/>
        <v>0</v>
      </c>
      <c r="O52" s="76">
        <f t="shared" si="17"/>
        <v>0</v>
      </c>
      <c r="P52" s="76">
        <f t="shared" si="17"/>
        <v>0</v>
      </c>
      <c r="Q52" s="76">
        <f t="shared" si="17"/>
        <v>0</v>
      </c>
      <c r="R52" s="76">
        <f t="shared" si="17"/>
        <v>0</v>
      </c>
      <c r="S52" s="76">
        <f t="shared" si="17"/>
        <v>0</v>
      </c>
      <c r="T52" s="76">
        <f t="shared" si="17"/>
        <v>0</v>
      </c>
      <c r="U52" s="46"/>
      <c r="V52" s="92"/>
    </row>
    <row r="53" ht="103" customHeight="1" spans="1:22">
      <c r="A53" s="48">
        <v>1</v>
      </c>
      <c r="B53" s="60" t="s">
        <v>125</v>
      </c>
      <c r="C53" s="61" t="s">
        <v>34</v>
      </c>
      <c r="D53" s="62" t="s">
        <v>124</v>
      </c>
      <c r="E53" s="63" t="s">
        <v>126</v>
      </c>
      <c r="F53" s="64" t="s">
        <v>127</v>
      </c>
      <c r="G53" s="61">
        <v>2020.03</v>
      </c>
      <c r="H53" s="61" t="s">
        <v>128</v>
      </c>
      <c r="I53" s="76">
        <v>1</v>
      </c>
      <c r="J53" s="84">
        <v>809</v>
      </c>
      <c r="K53" s="85"/>
      <c r="L53" s="85"/>
      <c r="M53" s="84">
        <v>809</v>
      </c>
      <c r="N53" s="84">
        <v>809</v>
      </c>
      <c r="O53" s="76">
        <v>458.5</v>
      </c>
      <c r="P53" s="86"/>
      <c r="Q53" s="76">
        <v>350.5</v>
      </c>
      <c r="R53" s="76"/>
      <c r="S53" s="76"/>
      <c r="T53" s="76">
        <v>350.5</v>
      </c>
      <c r="U53" s="64" t="s">
        <v>37</v>
      </c>
      <c r="V53" s="92" t="s">
        <v>129</v>
      </c>
    </row>
    <row r="54" ht="48.75" customHeight="1" spans="1:22">
      <c r="A54" s="48">
        <v>2</v>
      </c>
      <c r="B54" s="46" t="s">
        <v>130</v>
      </c>
      <c r="C54" s="61" t="s">
        <v>34</v>
      </c>
      <c r="D54" s="61" t="s">
        <v>124</v>
      </c>
      <c r="E54" s="48" t="s">
        <v>126</v>
      </c>
      <c r="F54" s="46" t="s">
        <v>131</v>
      </c>
      <c r="G54" s="48">
        <v>2021.09</v>
      </c>
      <c r="H54" s="61">
        <v>2021</v>
      </c>
      <c r="I54" s="86">
        <v>1</v>
      </c>
      <c r="J54" s="76">
        <v>98.275</v>
      </c>
      <c r="K54" s="76"/>
      <c r="L54" s="76"/>
      <c r="M54" s="76">
        <v>98.275</v>
      </c>
      <c r="N54" s="76">
        <v>98</v>
      </c>
      <c r="O54" s="76">
        <v>68.7925</v>
      </c>
      <c r="P54" s="76"/>
      <c r="Q54" s="76">
        <v>29.5</v>
      </c>
      <c r="R54" s="76"/>
      <c r="S54" s="76"/>
      <c r="T54" s="76">
        <v>29.5</v>
      </c>
      <c r="U54" s="64" t="s">
        <v>37</v>
      </c>
      <c r="V54" s="92" t="s">
        <v>129</v>
      </c>
    </row>
    <row r="55" ht="57" customHeight="1" spans="1:22">
      <c r="A55" s="48">
        <v>3</v>
      </c>
      <c r="B55" s="46" t="s">
        <v>132</v>
      </c>
      <c r="C55" s="61" t="s">
        <v>34</v>
      </c>
      <c r="D55" s="61" t="s">
        <v>124</v>
      </c>
      <c r="E55" s="48" t="s">
        <v>126</v>
      </c>
      <c r="F55" s="46" t="s">
        <v>133</v>
      </c>
      <c r="G55" s="48">
        <v>2021.09</v>
      </c>
      <c r="H55" s="61">
        <v>2021</v>
      </c>
      <c r="I55" s="86">
        <v>1</v>
      </c>
      <c r="J55" s="76">
        <v>98</v>
      </c>
      <c r="K55" s="76"/>
      <c r="L55" s="76"/>
      <c r="M55" s="76">
        <v>98</v>
      </c>
      <c r="N55" s="76">
        <v>98</v>
      </c>
      <c r="O55" s="76">
        <v>68.6</v>
      </c>
      <c r="P55" s="76"/>
      <c r="Q55" s="76">
        <v>29.4</v>
      </c>
      <c r="R55" s="76"/>
      <c r="S55" s="76"/>
      <c r="T55" s="76">
        <v>29.4</v>
      </c>
      <c r="U55" s="64" t="s">
        <v>37</v>
      </c>
      <c r="V55" s="92" t="s">
        <v>129</v>
      </c>
    </row>
    <row r="56" ht="48.75" customHeight="1" spans="1:22">
      <c r="A56" s="48">
        <v>4</v>
      </c>
      <c r="B56" s="46" t="s">
        <v>134</v>
      </c>
      <c r="C56" s="61" t="s">
        <v>34</v>
      </c>
      <c r="D56" s="61" t="s">
        <v>124</v>
      </c>
      <c r="E56" s="48" t="s">
        <v>126</v>
      </c>
      <c r="F56" s="46" t="s">
        <v>135</v>
      </c>
      <c r="G56" s="48">
        <v>2021.09</v>
      </c>
      <c r="H56" s="61">
        <v>2021</v>
      </c>
      <c r="I56" s="86">
        <v>1</v>
      </c>
      <c r="J56" s="76">
        <v>60.5</v>
      </c>
      <c r="K56" s="76"/>
      <c r="L56" s="76"/>
      <c r="M56" s="76">
        <v>60.5</v>
      </c>
      <c r="N56" s="76">
        <v>60.5</v>
      </c>
      <c r="O56" s="76">
        <v>42.35</v>
      </c>
      <c r="P56" s="76"/>
      <c r="Q56" s="76">
        <v>18.15</v>
      </c>
      <c r="R56" s="76"/>
      <c r="S56" s="76"/>
      <c r="T56" s="76">
        <v>18.15</v>
      </c>
      <c r="U56" s="64" t="s">
        <v>37</v>
      </c>
      <c r="V56" s="92" t="s">
        <v>129</v>
      </c>
    </row>
    <row r="57" ht="48.75" customHeight="1" spans="1:22">
      <c r="A57" s="48">
        <v>5</v>
      </c>
      <c r="B57" s="46" t="s">
        <v>136</v>
      </c>
      <c r="C57" s="61" t="s">
        <v>34</v>
      </c>
      <c r="D57" s="61" t="s">
        <v>124</v>
      </c>
      <c r="E57" s="48" t="s">
        <v>126</v>
      </c>
      <c r="F57" s="46" t="s">
        <v>137</v>
      </c>
      <c r="G57" s="48">
        <v>2021.09</v>
      </c>
      <c r="H57" s="61">
        <v>2021</v>
      </c>
      <c r="I57" s="86">
        <v>1</v>
      </c>
      <c r="J57" s="76">
        <v>83.76</v>
      </c>
      <c r="K57" s="76"/>
      <c r="L57" s="76"/>
      <c r="M57" s="76">
        <v>83.76</v>
      </c>
      <c r="N57" s="76">
        <v>83.76</v>
      </c>
      <c r="O57" s="76">
        <v>58.632</v>
      </c>
      <c r="P57" s="76"/>
      <c r="Q57" s="76">
        <v>25.128</v>
      </c>
      <c r="R57" s="76"/>
      <c r="S57" s="76"/>
      <c r="T57" s="76">
        <v>25.128</v>
      </c>
      <c r="U57" s="64" t="s">
        <v>37</v>
      </c>
      <c r="V57" s="92" t="s">
        <v>129</v>
      </c>
    </row>
    <row r="58" ht="48.75" customHeight="1" spans="1:22">
      <c r="A58" s="48">
        <v>6</v>
      </c>
      <c r="B58" s="46" t="s">
        <v>138</v>
      </c>
      <c r="C58" s="61" t="s">
        <v>34</v>
      </c>
      <c r="D58" s="61" t="s">
        <v>124</v>
      </c>
      <c r="E58" s="48" t="s">
        <v>126</v>
      </c>
      <c r="F58" s="46" t="s">
        <v>139</v>
      </c>
      <c r="G58" s="48">
        <v>2021.09</v>
      </c>
      <c r="H58" s="61">
        <v>2021</v>
      </c>
      <c r="I58" s="86">
        <v>1</v>
      </c>
      <c r="J58" s="76">
        <v>83.5</v>
      </c>
      <c r="K58" s="76"/>
      <c r="L58" s="76"/>
      <c r="M58" s="76">
        <v>83.5</v>
      </c>
      <c r="N58" s="76">
        <v>83.5</v>
      </c>
      <c r="O58" s="76">
        <v>58.45</v>
      </c>
      <c r="P58" s="76"/>
      <c r="Q58" s="76">
        <v>25.05</v>
      </c>
      <c r="R58" s="76"/>
      <c r="S58" s="76"/>
      <c r="T58" s="76">
        <v>25.05</v>
      </c>
      <c r="U58" s="64" t="s">
        <v>37</v>
      </c>
      <c r="V58" s="92" t="s">
        <v>129</v>
      </c>
    </row>
    <row r="59" ht="61" customHeight="1" spans="1:22">
      <c r="A59" s="48">
        <v>7</v>
      </c>
      <c r="B59" s="46" t="s">
        <v>140</v>
      </c>
      <c r="C59" s="61" t="s">
        <v>60</v>
      </c>
      <c r="D59" s="61" t="s">
        <v>124</v>
      </c>
      <c r="E59" s="61" t="s">
        <v>126</v>
      </c>
      <c r="F59" s="64" t="s">
        <v>141</v>
      </c>
      <c r="G59" s="61">
        <v>2021.07</v>
      </c>
      <c r="H59" s="61" t="s">
        <v>62</v>
      </c>
      <c r="I59" s="86">
        <v>1</v>
      </c>
      <c r="J59" s="86">
        <v>2489</v>
      </c>
      <c r="K59" s="86">
        <v>2000</v>
      </c>
      <c r="L59" s="86"/>
      <c r="M59" s="86">
        <v>489</v>
      </c>
      <c r="N59" s="86">
        <v>900</v>
      </c>
      <c r="O59" s="86">
        <v>900</v>
      </c>
      <c r="P59" s="86">
        <v>1589</v>
      </c>
      <c r="Q59" s="86">
        <v>794.5</v>
      </c>
      <c r="R59" s="86">
        <v>550</v>
      </c>
      <c r="S59" s="86"/>
      <c r="T59" s="86">
        <v>244.5</v>
      </c>
      <c r="U59" s="64" t="s">
        <v>142</v>
      </c>
      <c r="V59" s="92" t="s">
        <v>129</v>
      </c>
    </row>
    <row r="60" ht="84" customHeight="1" spans="1:22">
      <c r="A60" s="48">
        <v>8</v>
      </c>
      <c r="B60" s="46" t="s">
        <v>143</v>
      </c>
      <c r="C60" s="48" t="s">
        <v>69</v>
      </c>
      <c r="D60" s="48" t="s">
        <v>124</v>
      </c>
      <c r="E60" s="48" t="s">
        <v>126</v>
      </c>
      <c r="F60" s="46" t="s">
        <v>144</v>
      </c>
      <c r="G60" s="61">
        <v>2022.04</v>
      </c>
      <c r="H60" s="61">
        <v>2022</v>
      </c>
      <c r="I60" s="76">
        <v>1</v>
      </c>
      <c r="J60" s="76">
        <v>50</v>
      </c>
      <c r="K60" s="76"/>
      <c r="L60" s="87"/>
      <c r="M60" s="76">
        <v>50</v>
      </c>
      <c r="N60" s="76"/>
      <c r="O60" s="76"/>
      <c r="P60" s="76">
        <v>50</v>
      </c>
      <c r="Q60" s="76">
        <v>35</v>
      </c>
      <c r="R60" s="76"/>
      <c r="S60" s="76"/>
      <c r="T60" s="76">
        <v>35</v>
      </c>
      <c r="U60" s="64" t="s">
        <v>145</v>
      </c>
      <c r="V60" s="92" t="s">
        <v>129</v>
      </c>
    </row>
    <row r="61" ht="54" spans="1:22">
      <c r="A61" s="48">
        <v>9</v>
      </c>
      <c r="B61" s="46" t="s">
        <v>146</v>
      </c>
      <c r="C61" s="48" t="s">
        <v>69</v>
      </c>
      <c r="D61" s="61" t="s">
        <v>124</v>
      </c>
      <c r="E61" s="48" t="s">
        <v>126</v>
      </c>
      <c r="F61" s="46" t="s">
        <v>147</v>
      </c>
      <c r="G61" s="48">
        <v>2022.05</v>
      </c>
      <c r="H61" s="61">
        <v>2022</v>
      </c>
      <c r="I61" s="76">
        <v>1</v>
      </c>
      <c r="J61" s="76">
        <v>90</v>
      </c>
      <c r="K61" s="76"/>
      <c r="L61" s="76"/>
      <c r="M61" s="76">
        <v>90</v>
      </c>
      <c r="N61" s="76"/>
      <c r="O61" s="76"/>
      <c r="P61" s="76">
        <v>90</v>
      </c>
      <c r="Q61" s="76">
        <v>63</v>
      </c>
      <c r="R61" s="76"/>
      <c r="S61" s="76"/>
      <c r="T61" s="76">
        <v>63</v>
      </c>
      <c r="U61" s="64" t="s">
        <v>145</v>
      </c>
      <c r="V61" s="92" t="s">
        <v>129</v>
      </c>
    </row>
    <row r="62" ht="44.1" customHeight="1" spans="1:22">
      <c r="A62" s="48">
        <v>10</v>
      </c>
      <c r="B62" s="46" t="s">
        <v>148</v>
      </c>
      <c r="C62" s="48" t="s">
        <v>69</v>
      </c>
      <c r="D62" s="61" t="s">
        <v>124</v>
      </c>
      <c r="E62" s="48" t="s">
        <v>126</v>
      </c>
      <c r="F62" s="46" t="s">
        <v>149</v>
      </c>
      <c r="G62" s="48">
        <v>2022.02</v>
      </c>
      <c r="H62" s="61">
        <v>2022</v>
      </c>
      <c r="I62" s="76">
        <v>1</v>
      </c>
      <c r="J62" s="76">
        <v>20</v>
      </c>
      <c r="K62" s="76"/>
      <c r="L62" s="76"/>
      <c r="M62" s="76">
        <v>20</v>
      </c>
      <c r="N62" s="76"/>
      <c r="O62" s="76"/>
      <c r="P62" s="76">
        <v>20</v>
      </c>
      <c r="Q62" s="76">
        <f>P62*0.9</f>
        <v>18</v>
      </c>
      <c r="R62" s="76"/>
      <c r="S62" s="76"/>
      <c r="T62" s="76">
        <v>18</v>
      </c>
      <c r="U62" s="46" t="s">
        <v>150</v>
      </c>
      <c r="V62" s="92" t="s">
        <v>129</v>
      </c>
    </row>
    <row r="63" ht="45" customHeight="1" spans="1:22">
      <c r="A63" s="48">
        <v>11</v>
      </c>
      <c r="B63" s="46" t="s">
        <v>151</v>
      </c>
      <c r="C63" s="61" t="s">
        <v>69</v>
      </c>
      <c r="D63" s="61" t="s">
        <v>124</v>
      </c>
      <c r="E63" s="48" t="s">
        <v>126</v>
      </c>
      <c r="F63" s="64" t="s">
        <v>152</v>
      </c>
      <c r="G63" s="61">
        <v>2022.06</v>
      </c>
      <c r="H63" s="61">
        <v>2022</v>
      </c>
      <c r="I63" s="86">
        <v>1</v>
      </c>
      <c r="J63" s="86">
        <v>40</v>
      </c>
      <c r="K63" s="86"/>
      <c r="L63" s="86"/>
      <c r="M63" s="86">
        <v>40</v>
      </c>
      <c r="N63" s="86"/>
      <c r="O63" s="86"/>
      <c r="P63" s="86">
        <v>40</v>
      </c>
      <c r="Q63" s="76">
        <f>P63*0.9</f>
        <v>36</v>
      </c>
      <c r="R63" s="86"/>
      <c r="S63" s="86"/>
      <c r="T63" s="76">
        <v>36</v>
      </c>
      <c r="U63" s="46" t="s">
        <v>153</v>
      </c>
      <c r="V63" s="92" t="s">
        <v>129</v>
      </c>
    </row>
    <row r="64" ht="45.95" customHeight="1" spans="1:22">
      <c r="A64" s="48">
        <v>12</v>
      </c>
      <c r="B64" s="46" t="s">
        <v>154</v>
      </c>
      <c r="C64" s="48" t="s">
        <v>116</v>
      </c>
      <c r="D64" s="61" t="s">
        <v>124</v>
      </c>
      <c r="E64" s="48" t="s">
        <v>126</v>
      </c>
      <c r="F64" s="46" t="s">
        <v>155</v>
      </c>
      <c r="G64" s="48"/>
      <c r="H64" s="61"/>
      <c r="I64" s="76">
        <v>1</v>
      </c>
      <c r="J64" s="76">
        <v>45</v>
      </c>
      <c r="K64" s="76"/>
      <c r="L64" s="76"/>
      <c r="M64" s="76">
        <v>45</v>
      </c>
      <c r="N64" s="76"/>
      <c r="O64" s="76"/>
      <c r="P64" s="76"/>
      <c r="Q64" s="76"/>
      <c r="R64" s="76"/>
      <c r="S64" s="76"/>
      <c r="T64" s="76"/>
      <c r="U64" s="64" t="s">
        <v>118</v>
      </c>
      <c r="V64" s="92" t="s">
        <v>129</v>
      </c>
    </row>
    <row r="65" ht="44.1" customHeight="1" spans="1:22">
      <c r="A65" s="48">
        <v>13</v>
      </c>
      <c r="B65" s="46" t="s">
        <v>156</v>
      </c>
      <c r="C65" s="48" t="s">
        <v>116</v>
      </c>
      <c r="D65" s="48" t="s">
        <v>124</v>
      </c>
      <c r="E65" s="48" t="s">
        <v>126</v>
      </c>
      <c r="F65" s="46" t="s">
        <v>157</v>
      </c>
      <c r="G65" s="48"/>
      <c r="H65" s="61"/>
      <c r="I65" s="76">
        <v>1</v>
      </c>
      <c r="J65" s="76">
        <v>50</v>
      </c>
      <c r="K65" s="76"/>
      <c r="L65" s="76"/>
      <c r="M65" s="76">
        <v>50</v>
      </c>
      <c r="N65" s="76"/>
      <c r="O65" s="76"/>
      <c r="P65" s="76"/>
      <c r="Q65" s="76"/>
      <c r="R65" s="76"/>
      <c r="S65" s="76"/>
      <c r="T65" s="76"/>
      <c r="U65" s="64" t="s">
        <v>118</v>
      </c>
      <c r="V65" s="92" t="s">
        <v>129</v>
      </c>
    </row>
    <row r="66" ht="50.1" customHeight="1" spans="1:22">
      <c r="A66" s="48">
        <v>14</v>
      </c>
      <c r="B66" s="46" t="s">
        <v>158</v>
      </c>
      <c r="C66" s="48" t="s">
        <v>116</v>
      </c>
      <c r="D66" s="61" t="s">
        <v>124</v>
      </c>
      <c r="E66" s="48" t="s">
        <v>126</v>
      </c>
      <c r="F66" s="46" t="s">
        <v>159</v>
      </c>
      <c r="G66" s="61"/>
      <c r="H66" s="61"/>
      <c r="I66" s="86">
        <v>1</v>
      </c>
      <c r="J66" s="76">
        <v>95</v>
      </c>
      <c r="K66" s="76"/>
      <c r="L66" s="76"/>
      <c r="M66" s="76">
        <v>95</v>
      </c>
      <c r="N66" s="76"/>
      <c r="O66" s="76"/>
      <c r="P66" s="76"/>
      <c r="Q66" s="76"/>
      <c r="R66" s="76"/>
      <c r="S66" s="76"/>
      <c r="T66" s="76"/>
      <c r="U66" s="64" t="s">
        <v>118</v>
      </c>
      <c r="V66" s="92" t="s">
        <v>129</v>
      </c>
    </row>
    <row r="67" ht="45" customHeight="1" spans="1:22">
      <c r="A67" s="48">
        <v>15</v>
      </c>
      <c r="B67" s="46" t="s">
        <v>160</v>
      </c>
      <c r="C67" s="48" t="s">
        <v>116</v>
      </c>
      <c r="D67" s="48" t="s">
        <v>124</v>
      </c>
      <c r="E67" s="48" t="s">
        <v>126</v>
      </c>
      <c r="F67" s="46" t="s">
        <v>161</v>
      </c>
      <c r="G67" s="61"/>
      <c r="H67" s="61"/>
      <c r="I67" s="86">
        <v>1</v>
      </c>
      <c r="J67" s="76">
        <v>50</v>
      </c>
      <c r="K67" s="76"/>
      <c r="L67" s="76"/>
      <c r="M67" s="76">
        <v>50</v>
      </c>
      <c r="N67" s="76"/>
      <c r="O67" s="76"/>
      <c r="P67" s="76"/>
      <c r="Q67" s="76"/>
      <c r="R67" s="76"/>
      <c r="S67" s="76"/>
      <c r="T67" s="76"/>
      <c r="U67" s="64" t="s">
        <v>118</v>
      </c>
      <c r="V67" s="92" t="s">
        <v>129</v>
      </c>
    </row>
    <row r="68" ht="44.1" customHeight="1" spans="1:22">
      <c r="A68" s="48">
        <v>16</v>
      </c>
      <c r="B68" s="46" t="s">
        <v>162</v>
      </c>
      <c r="C68" s="48" t="s">
        <v>116</v>
      </c>
      <c r="D68" s="48" t="s">
        <v>124</v>
      </c>
      <c r="E68" s="48" t="s">
        <v>126</v>
      </c>
      <c r="F68" s="46" t="s">
        <v>163</v>
      </c>
      <c r="G68" s="61"/>
      <c r="H68" s="61"/>
      <c r="I68" s="86">
        <v>1</v>
      </c>
      <c r="J68" s="76">
        <v>98</v>
      </c>
      <c r="K68" s="76"/>
      <c r="L68" s="76"/>
      <c r="M68" s="76">
        <v>98</v>
      </c>
      <c r="N68" s="76"/>
      <c r="O68" s="76"/>
      <c r="P68" s="76"/>
      <c r="Q68" s="76"/>
      <c r="R68" s="76"/>
      <c r="S68" s="76"/>
      <c r="T68" s="76"/>
      <c r="U68" s="64" t="s">
        <v>118</v>
      </c>
      <c r="V68" s="92" t="s">
        <v>129</v>
      </c>
    </row>
    <row r="69" s="4" customFormat="1" ht="24.95" customHeight="1" spans="1:22">
      <c r="A69" s="36" t="s">
        <v>164</v>
      </c>
      <c r="B69" s="23"/>
      <c r="C69" s="23"/>
      <c r="D69" s="23"/>
      <c r="E69" s="23"/>
      <c r="F69" s="23"/>
      <c r="G69" s="24"/>
      <c r="H69" s="24"/>
      <c r="I69" s="74"/>
      <c r="J69" s="74"/>
      <c r="K69" s="74"/>
      <c r="L69" s="74"/>
      <c r="M69" s="74"/>
      <c r="N69" s="74"/>
      <c r="O69" s="74"/>
      <c r="P69" s="74"/>
      <c r="Q69" s="74"/>
      <c r="R69" s="74"/>
      <c r="S69" s="74"/>
      <c r="T69" s="74"/>
      <c r="U69" s="23"/>
      <c r="V69" s="90"/>
    </row>
    <row r="70" s="4" customFormat="1" ht="24.95" customHeight="1" spans="1:22">
      <c r="A70" s="22" t="s">
        <v>32</v>
      </c>
      <c r="B70" s="23"/>
      <c r="C70" s="24"/>
      <c r="D70" s="24"/>
      <c r="E70" s="25"/>
      <c r="F70" s="26"/>
      <c r="G70" s="27"/>
      <c r="H70" s="28"/>
      <c r="I70" s="72">
        <f>SUM(I71:I74)</f>
        <v>16</v>
      </c>
      <c r="J70" s="72">
        <f t="shared" ref="J70:T70" si="18">SUM(J71:J74)</f>
        <v>8558</v>
      </c>
      <c r="K70" s="72">
        <f t="shared" si="18"/>
        <v>2960</v>
      </c>
      <c r="L70" s="72">
        <f t="shared" si="18"/>
        <v>1056</v>
      </c>
      <c r="M70" s="72">
        <f t="shared" si="18"/>
        <v>4542</v>
      </c>
      <c r="N70" s="72">
        <f t="shared" si="18"/>
        <v>5481</v>
      </c>
      <c r="O70" s="72">
        <f t="shared" si="18"/>
        <v>3942</v>
      </c>
      <c r="P70" s="72">
        <f t="shared" si="18"/>
        <v>1277</v>
      </c>
      <c r="Q70" s="72">
        <f t="shared" si="18"/>
        <v>1515</v>
      </c>
      <c r="R70" s="72">
        <f t="shared" si="18"/>
        <v>196</v>
      </c>
      <c r="S70" s="72">
        <f t="shared" si="18"/>
        <v>100</v>
      </c>
      <c r="T70" s="72">
        <f t="shared" si="18"/>
        <v>1219</v>
      </c>
      <c r="U70" s="26"/>
      <c r="V70" s="88"/>
    </row>
    <row r="71" s="5" customFormat="1" ht="24.95" customHeight="1" spans="1:22">
      <c r="A71" s="42" t="s">
        <v>26</v>
      </c>
      <c r="B71" s="43"/>
      <c r="C71" s="44"/>
      <c r="D71" s="44"/>
      <c r="E71" s="45"/>
      <c r="F71" s="46"/>
      <c r="G71" s="47"/>
      <c r="H71" s="48"/>
      <c r="I71" s="76">
        <f>SUM(I75:I81)</f>
        <v>7</v>
      </c>
      <c r="J71" s="76">
        <f t="shared" ref="J71:T71" si="19">SUM(J75:J81)</f>
        <v>4151</v>
      </c>
      <c r="K71" s="76">
        <f t="shared" si="19"/>
        <v>2960</v>
      </c>
      <c r="L71" s="76">
        <f t="shared" si="19"/>
        <v>200</v>
      </c>
      <c r="M71" s="76">
        <f t="shared" si="19"/>
        <v>991</v>
      </c>
      <c r="N71" s="76">
        <f t="shared" si="19"/>
        <v>4151</v>
      </c>
      <c r="O71" s="76">
        <f t="shared" si="19"/>
        <v>2992</v>
      </c>
      <c r="P71" s="76">
        <f t="shared" si="19"/>
        <v>0</v>
      </c>
      <c r="Q71" s="76">
        <f t="shared" si="19"/>
        <v>543</v>
      </c>
      <c r="R71" s="76">
        <f t="shared" si="19"/>
        <v>196</v>
      </c>
      <c r="S71" s="76">
        <f t="shared" si="19"/>
        <v>100</v>
      </c>
      <c r="T71" s="76">
        <f t="shared" si="19"/>
        <v>247</v>
      </c>
      <c r="U71" s="46"/>
      <c r="V71" s="92"/>
    </row>
    <row r="72" s="5" customFormat="1" ht="24.95" customHeight="1" spans="1:22">
      <c r="A72" s="42" t="s">
        <v>27</v>
      </c>
      <c r="B72" s="43"/>
      <c r="C72" s="44"/>
      <c r="D72" s="44"/>
      <c r="E72" s="45"/>
      <c r="F72" s="46"/>
      <c r="G72" s="47"/>
      <c r="H72" s="48"/>
      <c r="I72" s="76">
        <f>SUM(I82:I83)</f>
        <v>2</v>
      </c>
      <c r="J72" s="76">
        <f t="shared" ref="J72:T72" si="20">SUM(J82:J83)</f>
        <v>2401</v>
      </c>
      <c r="K72" s="76">
        <f t="shared" si="20"/>
        <v>0</v>
      </c>
      <c r="L72" s="76">
        <f t="shared" si="20"/>
        <v>856</v>
      </c>
      <c r="M72" s="76">
        <f t="shared" si="20"/>
        <v>1545</v>
      </c>
      <c r="N72" s="76">
        <f t="shared" si="20"/>
        <v>1330</v>
      </c>
      <c r="O72" s="76">
        <f t="shared" si="20"/>
        <v>950</v>
      </c>
      <c r="P72" s="76">
        <f t="shared" si="20"/>
        <v>1071</v>
      </c>
      <c r="Q72" s="76">
        <f t="shared" si="20"/>
        <v>815</v>
      </c>
      <c r="R72" s="76">
        <f t="shared" si="20"/>
        <v>0</v>
      </c>
      <c r="S72" s="76">
        <f t="shared" si="20"/>
        <v>0</v>
      </c>
      <c r="T72" s="76">
        <f t="shared" si="20"/>
        <v>815</v>
      </c>
      <c r="U72" s="46"/>
      <c r="V72" s="92"/>
    </row>
    <row r="73" s="5" customFormat="1" ht="24.95" customHeight="1" spans="1:22">
      <c r="A73" s="42" t="s">
        <v>28</v>
      </c>
      <c r="B73" s="43"/>
      <c r="C73" s="44"/>
      <c r="D73" s="44"/>
      <c r="E73" s="45"/>
      <c r="F73" s="46"/>
      <c r="G73" s="47"/>
      <c r="H73" s="48"/>
      <c r="I73" s="76">
        <f>SUM(I84:I86)</f>
        <v>3</v>
      </c>
      <c r="J73" s="76">
        <f t="shared" ref="J73:T73" si="21">SUM(J84:J86)</f>
        <v>206</v>
      </c>
      <c r="K73" s="76">
        <f t="shared" si="21"/>
        <v>0</v>
      </c>
      <c r="L73" s="76">
        <f t="shared" si="21"/>
        <v>0</v>
      </c>
      <c r="M73" s="76">
        <f t="shared" si="21"/>
        <v>206</v>
      </c>
      <c r="N73" s="76">
        <f t="shared" si="21"/>
        <v>0</v>
      </c>
      <c r="O73" s="76">
        <f t="shared" si="21"/>
        <v>0</v>
      </c>
      <c r="P73" s="76">
        <f t="shared" si="21"/>
        <v>206</v>
      </c>
      <c r="Q73" s="76">
        <f t="shared" si="21"/>
        <v>157</v>
      </c>
      <c r="R73" s="76">
        <f t="shared" si="21"/>
        <v>0</v>
      </c>
      <c r="S73" s="76">
        <f t="shared" si="21"/>
        <v>0</v>
      </c>
      <c r="T73" s="76">
        <f t="shared" si="21"/>
        <v>157</v>
      </c>
      <c r="U73" s="46"/>
      <c r="V73" s="92"/>
    </row>
    <row r="74" s="5" customFormat="1" ht="24.95" customHeight="1" spans="1:22">
      <c r="A74" s="42" t="s">
        <v>30</v>
      </c>
      <c r="B74" s="43"/>
      <c r="C74" s="44"/>
      <c r="D74" s="44"/>
      <c r="E74" s="45"/>
      <c r="F74" s="46"/>
      <c r="G74" s="47"/>
      <c r="H74" s="48"/>
      <c r="I74" s="76">
        <f>SUM(I87:I90)</f>
        <v>4</v>
      </c>
      <c r="J74" s="76">
        <f t="shared" ref="J74:T74" si="22">SUM(J87:J90)</f>
        <v>1800</v>
      </c>
      <c r="K74" s="76">
        <f t="shared" si="22"/>
        <v>0</v>
      </c>
      <c r="L74" s="76">
        <f t="shared" si="22"/>
        <v>0</v>
      </c>
      <c r="M74" s="76">
        <f t="shared" si="22"/>
        <v>1800</v>
      </c>
      <c r="N74" s="76">
        <f t="shared" si="22"/>
        <v>0</v>
      </c>
      <c r="O74" s="76">
        <f t="shared" si="22"/>
        <v>0</v>
      </c>
      <c r="P74" s="76">
        <f t="shared" si="22"/>
        <v>0</v>
      </c>
      <c r="Q74" s="76">
        <f t="shared" si="22"/>
        <v>0</v>
      </c>
      <c r="R74" s="76">
        <f t="shared" si="22"/>
        <v>0</v>
      </c>
      <c r="S74" s="76">
        <f t="shared" si="22"/>
        <v>0</v>
      </c>
      <c r="T74" s="76">
        <f t="shared" si="22"/>
        <v>0</v>
      </c>
      <c r="U74" s="46"/>
      <c r="V74" s="92"/>
    </row>
    <row r="75" ht="60" customHeight="1" spans="1:22">
      <c r="A75" s="61">
        <v>1</v>
      </c>
      <c r="B75" s="64" t="s">
        <v>165</v>
      </c>
      <c r="C75" s="61" t="s">
        <v>34</v>
      </c>
      <c r="D75" s="48" t="s">
        <v>164</v>
      </c>
      <c r="E75" s="48" t="s">
        <v>166</v>
      </c>
      <c r="F75" s="64" t="s">
        <v>167</v>
      </c>
      <c r="G75" s="48">
        <v>2019.08</v>
      </c>
      <c r="H75" s="61" t="s">
        <v>41</v>
      </c>
      <c r="I75" s="86">
        <v>1</v>
      </c>
      <c r="J75" s="86">
        <v>800</v>
      </c>
      <c r="K75" s="86"/>
      <c r="L75" s="86"/>
      <c r="M75" s="86">
        <v>800</v>
      </c>
      <c r="N75" s="86">
        <v>800</v>
      </c>
      <c r="O75" s="86">
        <v>563</v>
      </c>
      <c r="P75" s="86"/>
      <c r="Q75" s="86">
        <v>141</v>
      </c>
      <c r="R75" s="86"/>
      <c r="S75" s="86"/>
      <c r="T75" s="86">
        <v>141</v>
      </c>
      <c r="U75" s="64" t="s">
        <v>37</v>
      </c>
      <c r="V75" s="103" t="s">
        <v>168</v>
      </c>
    </row>
    <row r="76" ht="175.5" spans="1:22">
      <c r="A76" s="61">
        <v>2</v>
      </c>
      <c r="B76" s="64" t="s">
        <v>169</v>
      </c>
      <c r="C76" s="61" t="s">
        <v>34</v>
      </c>
      <c r="D76" s="48" t="s">
        <v>164</v>
      </c>
      <c r="E76" s="48" t="s">
        <v>166</v>
      </c>
      <c r="F76" s="64" t="s">
        <v>170</v>
      </c>
      <c r="G76" s="48">
        <v>2019.07</v>
      </c>
      <c r="H76" s="61" t="s">
        <v>41</v>
      </c>
      <c r="I76" s="86">
        <v>1</v>
      </c>
      <c r="J76" s="86">
        <v>1990</v>
      </c>
      <c r="K76" s="86">
        <v>1990</v>
      </c>
      <c r="L76" s="86"/>
      <c r="M76" s="86"/>
      <c r="N76" s="86">
        <v>1990</v>
      </c>
      <c r="O76" s="86">
        <v>1500</v>
      </c>
      <c r="P76" s="86"/>
      <c r="Q76" s="86">
        <v>100</v>
      </c>
      <c r="R76" s="86">
        <v>100</v>
      </c>
      <c r="S76" s="86"/>
      <c r="T76" s="86"/>
      <c r="U76" s="64" t="s">
        <v>37</v>
      </c>
      <c r="V76" s="103" t="s">
        <v>171</v>
      </c>
    </row>
    <row r="77" ht="117" customHeight="1" spans="1:22">
      <c r="A77" s="61">
        <v>3</v>
      </c>
      <c r="B77" s="64" t="s">
        <v>172</v>
      </c>
      <c r="C77" s="61" t="s">
        <v>34</v>
      </c>
      <c r="D77" s="48" t="s">
        <v>164</v>
      </c>
      <c r="E77" s="48" t="s">
        <v>166</v>
      </c>
      <c r="F77" s="64" t="s">
        <v>173</v>
      </c>
      <c r="G77" s="98">
        <v>2020.08</v>
      </c>
      <c r="H77" s="61" t="s">
        <v>128</v>
      </c>
      <c r="I77" s="86">
        <v>1</v>
      </c>
      <c r="J77" s="86">
        <v>480</v>
      </c>
      <c r="K77" s="86">
        <v>480</v>
      </c>
      <c r="L77" s="101"/>
      <c r="M77" s="101"/>
      <c r="N77" s="86">
        <v>480</v>
      </c>
      <c r="O77" s="86">
        <f>240+144</f>
        <v>384</v>
      </c>
      <c r="P77" s="86"/>
      <c r="Q77" s="86">
        <v>48</v>
      </c>
      <c r="R77" s="86">
        <v>48</v>
      </c>
      <c r="S77" s="86"/>
      <c r="T77" s="86"/>
      <c r="U77" s="64" t="s">
        <v>37</v>
      </c>
      <c r="V77" s="103" t="s">
        <v>174</v>
      </c>
    </row>
    <row r="78" ht="78" customHeight="1" spans="1:22">
      <c r="A78" s="61">
        <v>4</v>
      </c>
      <c r="B78" s="64" t="s">
        <v>175</v>
      </c>
      <c r="C78" s="61" t="s">
        <v>34</v>
      </c>
      <c r="D78" s="48" t="s">
        <v>164</v>
      </c>
      <c r="E78" s="48" t="s">
        <v>166</v>
      </c>
      <c r="F78" s="64" t="s">
        <v>176</v>
      </c>
      <c r="G78" s="98">
        <v>2020.09</v>
      </c>
      <c r="H78" s="61" t="s">
        <v>128</v>
      </c>
      <c r="I78" s="86">
        <v>1</v>
      </c>
      <c r="J78" s="86">
        <v>490</v>
      </c>
      <c r="K78" s="86">
        <v>490</v>
      </c>
      <c r="L78" s="76"/>
      <c r="M78" s="101"/>
      <c r="N78" s="86">
        <v>490</v>
      </c>
      <c r="O78" s="86">
        <f>245+150</f>
        <v>395</v>
      </c>
      <c r="P78" s="86"/>
      <c r="Q78" s="86">
        <v>48</v>
      </c>
      <c r="R78" s="86">
        <v>48</v>
      </c>
      <c r="S78" s="86"/>
      <c r="T78" s="86"/>
      <c r="U78" s="64" t="s">
        <v>37</v>
      </c>
      <c r="V78" s="103" t="s">
        <v>177</v>
      </c>
    </row>
    <row r="79" ht="60" customHeight="1" spans="1:22">
      <c r="A79" s="61">
        <v>5</v>
      </c>
      <c r="B79" s="64" t="s">
        <v>178</v>
      </c>
      <c r="C79" s="61" t="s">
        <v>34</v>
      </c>
      <c r="D79" s="48" t="s">
        <v>164</v>
      </c>
      <c r="E79" s="48" t="s">
        <v>166</v>
      </c>
      <c r="F79" s="64" t="s">
        <v>179</v>
      </c>
      <c r="G79" s="48">
        <v>2020.11</v>
      </c>
      <c r="H79" s="61" t="s">
        <v>128</v>
      </c>
      <c r="I79" s="86">
        <v>1</v>
      </c>
      <c r="J79" s="86">
        <v>200</v>
      </c>
      <c r="K79" s="86"/>
      <c r="L79" s="86">
        <v>200</v>
      </c>
      <c r="M79" s="86"/>
      <c r="N79" s="86">
        <v>200</v>
      </c>
      <c r="O79" s="86">
        <v>100</v>
      </c>
      <c r="P79" s="86"/>
      <c r="Q79" s="86">
        <v>100</v>
      </c>
      <c r="R79" s="86"/>
      <c r="S79" s="86">
        <v>100</v>
      </c>
      <c r="T79" s="86"/>
      <c r="U79" s="64" t="s">
        <v>37</v>
      </c>
      <c r="V79" s="103" t="s">
        <v>180</v>
      </c>
    </row>
    <row r="80" ht="60.75" customHeight="1" spans="1:22">
      <c r="A80" s="61">
        <v>6</v>
      </c>
      <c r="B80" s="64" t="s">
        <v>181</v>
      </c>
      <c r="C80" s="61" t="s">
        <v>34</v>
      </c>
      <c r="D80" s="48" t="s">
        <v>164</v>
      </c>
      <c r="E80" s="48" t="s">
        <v>166</v>
      </c>
      <c r="F80" s="64" t="s">
        <v>182</v>
      </c>
      <c r="G80" s="48">
        <v>2021.06</v>
      </c>
      <c r="H80" s="61">
        <v>2021</v>
      </c>
      <c r="I80" s="86">
        <v>1</v>
      </c>
      <c r="J80" s="86">
        <v>96</v>
      </c>
      <c r="K80" s="86"/>
      <c r="L80" s="86"/>
      <c r="M80" s="86">
        <v>96</v>
      </c>
      <c r="N80" s="86">
        <v>96</v>
      </c>
      <c r="O80" s="86">
        <v>50</v>
      </c>
      <c r="P80" s="86"/>
      <c r="Q80" s="86">
        <v>46</v>
      </c>
      <c r="R80" s="86"/>
      <c r="S80" s="86"/>
      <c r="T80" s="86">
        <v>46</v>
      </c>
      <c r="U80" s="64" t="s">
        <v>37</v>
      </c>
      <c r="V80" s="103" t="s">
        <v>183</v>
      </c>
    </row>
    <row r="81" ht="45" customHeight="1" spans="1:22">
      <c r="A81" s="61">
        <v>7</v>
      </c>
      <c r="B81" s="64" t="s">
        <v>184</v>
      </c>
      <c r="C81" s="61" t="s">
        <v>34</v>
      </c>
      <c r="D81" s="48" t="s">
        <v>164</v>
      </c>
      <c r="E81" s="48" t="s">
        <v>166</v>
      </c>
      <c r="F81" s="64" t="s">
        <v>185</v>
      </c>
      <c r="G81" s="48">
        <v>2021.09</v>
      </c>
      <c r="H81" s="61">
        <v>2021</v>
      </c>
      <c r="I81" s="86">
        <v>1</v>
      </c>
      <c r="J81" s="86">
        <v>95</v>
      </c>
      <c r="K81" s="86"/>
      <c r="L81" s="86"/>
      <c r="M81" s="86">
        <v>95</v>
      </c>
      <c r="N81" s="86">
        <v>95</v>
      </c>
      <c r="O81" s="86">
        <v>0</v>
      </c>
      <c r="P81" s="86"/>
      <c r="Q81" s="86">
        <v>60</v>
      </c>
      <c r="R81" s="86"/>
      <c r="S81" s="86"/>
      <c r="T81" s="86">
        <v>60</v>
      </c>
      <c r="U81" s="64" t="s">
        <v>37</v>
      </c>
      <c r="V81" s="103" t="s">
        <v>186</v>
      </c>
    </row>
    <row r="82" ht="75" customHeight="1" spans="1:22">
      <c r="A82" s="61">
        <v>8</v>
      </c>
      <c r="B82" s="64" t="s">
        <v>187</v>
      </c>
      <c r="C82" s="61" t="s">
        <v>60</v>
      </c>
      <c r="D82" s="48" t="s">
        <v>164</v>
      </c>
      <c r="E82" s="48" t="s">
        <v>166</v>
      </c>
      <c r="F82" s="64" t="s">
        <v>188</v>
      </c>
      <c r="G82" s="48">
        <v>2020.08</v>
      </c>
      <c r="H82" s="61" t="s">
        <v>189</v>
      </c>
      <c r="I82" s="86">
        <v>1</v>
      </c>
      <c r="J82" s="86">
        <v>1916</v>
      </c>
      <c r="K82" s="86"/>
      <c r="L82" s="86">
        <v>856</v>
      </c>
      <c r="M82" s="86">
        <v>1060</v>
      </c>
      <c r="N82" s="86">
        <v>1280</v>
      </c>
      <c r="O82" s="86">
        <v>950</v>
      </c>
      <c r="P82" s="86">
        <v>636</v>
      </c>
      <c r="Q82" s="86">
        <v>575</v>
      </c>
      <c r="R82" s="86"/>
      <c r="S82" s="86"/>
      <c r="T82" s="86">
        <v>575</v>
      </c>
      <c r="U82" s="64" t="s">
        <v>190</v>
      </c>
      <c r="V82" s="103" t="s">
        <v>191</v>
      </c>
    </row>
    <row r="83" ht="44.1" customHeight="1" spans="1:22">
      <c r="A83" s="61">
        <v>9</v>
      </c>
      <c r="B83" s="64" t="s">
        <v>192</v>
      </c>
      <c r="C83" s="61" t="s">
        <v>60</v>
      </c>
      <c r="D83" s="48" t="s">
        <v>164</v>
      </c>
      <c r="E83" s="48" t="s">
        <v>166</v>
      </c>
      <c r="F83" s="64" t="s">
        <v>193</v>
      </c>
      <c r="G83" s="48">
        <v>2021.11</v>
      </c>
      <c r="H83" s="61" t="s">
        <v>62</v>
      </c>
      <c r="I83" s="86">
        <v>1</v>
      </c>
      <c r="J83" s="86">
        <v>485</v>
      </c>
      <c r="K83" s="86"/>
      <c r="L83" s="86"/>
      <c r="M83" s="86">
        <v>485</v>
      </c>
      <c r="N83" s="86">
        <v>50</v>
      </c>
      <c r="O83" s="86">
        <v>0</v>
      </c>
      <c r="P83" s="86">
        <v>435</v>
      </c>
      <c r="Q83" s="86">
        <v>240</v>
      </c>
      <c r="R83" s="86"/>
      <c r="S83" s="86"/>
      <c r="T83" s="86">
        <v>240</v>
      </c>
      <c r="U83" s="64" t="s">
        <v>190</v>
      </c>
      <c r="V83" s="103" t="s">
        <v>194</v>
      </c>
    </row>
    <row r="84" ht="60" customHeight="1" spans="1:22">
      <c r="A84" s="61">
        <v>10</v>
      </c>
      <c r="B84" s="64" t="s">
        <v>195</v>
      </c>
      <c r="C84" s="61" t="s">
        <v>69</v>
      </c>
      <c r="D84" s="61" t="s">
        <v>164</v>
      </c>
      <c r="E84" s="48" t="s">
        <v>166</v>
      </c>
      <c r="F84" s="99" t="s">
        <v>196</v>
      </c>
      <c r="G84" s="61">
        <v>2022.03</v>
      </c>
      <c r="H84" s="61">
        <v>2022</v>
      </c>
      <c r="I84" s="86">
        <v>1</v>
      </c>
      <c r="J84" s="86">
        <v>98</v>
      </c>
      <c r="K84" s="86"/>
      <c r="L84" s="86"/>
      <c r="M84" s="86">
        <v>98</v>
      </c>
      <c r="N84" s="86"/>
      <c r="O84" s="86"/>
      <c r="P84" s="86">
        <v>98</v>
      </c>
      <c r="Q84" s="86">
        <v>69</v>
      </c>
      <c r="R84" s="86"/>
      <c r="S84" s="86"/>
      <c r="T84" s="86">
        <v>69</v>
      </c>
      <c r="U84" s="64" t="s">
        <v>190</v>
      </c>
      <c r="V84" s="103" t="s">
        <v>197</v>
      </c>
    </row>
    <row r="85" ht="59" customHeight="1" spans="1:22">
      <c r="A85" s="61">
        <v>11</v>
      </c>
      <c r="B85" s="64" t="s">
        <v>198</v>
      </c>
      <c r="C85" s="61" t="s">
        <v>69</v>
      </c>
      <c r="D85" s="61" t="s">
        <v>164</v>
      </c>
      <c r="E85" s="48" t="s">
        <v>166</v>
      </c>
      <c r="F85" s="64" t="s">
        <v>199</v>
      </c>
      <c r="G85" s="61">
        <v>2022.03</v>
      </c>
      <c r="H85" s="61">
        <v>2022</v>
      </c>
      <c r="I85" s="86">
        <v>1</v>
      </c>
      <c r="J85" s="86">
        <v>60</v>
      </c>
      <c r="K85" s="86"/>
      <c r="L85" s="86"/>
      <c r="M85" s="86">
        <v>60</v>
      </c>
      <c r="N85" s="86"/>
      <c r="O85" s="86"/>
      <c r="P85" s="86">
        <v>60</v>
      </c>
      <c r="Q85" s="86">
        <v>54</v>
      </c>
      <c r="R85" s="86"/>
      <c r="S85" s="86"/>
      <c r="T85" s="86">
        <v>54</v>
      </c>
      <c r="U85" s="64" t="s">
        <v>190</v>
      </c>
      <c r="V85" s="103" t="s">
        <v>200</v>
      </c>
    </row>
    <row r="86" ht="48" customHeight="1" spans="1:22">
      <c r="A86" s="61">
        <v>12</v>
      </c>
      <c r="B86" s="64" t="s">
        <v>201</v>
      </c>
      <c r="C86" s="61" t="s">
        <v>69</v>
      </c>
      <c r="D86" s="61" t="s">
        <v>164</v>
      </c>
      <c r="E86" s="48" t="s">
        <v>166</v>
      </c>
      <c r="F86" s="64" t="s">
        <v>202</v>
      </c>
      <c r="G86" s="61">
        <v>2022.03</v>
      </c>
      <c r="H86" s="61">
        <v>2022</v>
      </c>
      <c r="I86" s="86">
        <v>1</v>
      </c>
      <c r="J86" s="86">
        <v>48</v>
      </c>
      <c r="K86" s="86"/>
      <c r="L86" s="86"/>
      <c r="M86" s="86">
        <v>48</v>
      </c>
      <c r="N86" s="86"/>
      <c r="O86" s="86"/>
      <c r="P86" s="86">
        <v>48</v>
      </c>
      <c r="Q86" s="86">
        <v>34</v>
      </c>
      <c r="R86" s="86"/>
      <c r="S86" s="86"/>
      <c r="T86" s="86">
        <v>34</v>
      </c>
      <c r="U86" s="64" t="s">
        <v>190</v>
      </c>
      <c r="V86" s="103" t="s">
        <v>203</v>
      </c>
    </row>
    <row r="87" ht="40.5" spans="1:22">
      <c r="A87" s="61">
        <v>13</v>
      </c>
      <c r="B87" s="64" t="s">
        <v>204</v>
      </c>
      <c r="C87" s="61" t="s">
        <v>116</v>
      </c>
      <c r="D87" s="48" t="s">
        <v>164</v>
      </c>
      <c r="E87" s="48" t="s">
        <v>166</v>
      </c>
      <c r="F87" s="64" t="s">
        <v>205</v>
      </c>
      <c r="G87" s="48"/>
      <c r="H87" s="61"/>
      <c r="I87" s="86">
        <v>1</v>
      </c>
      <c r="J87" s="86">
        <v>450</v>
      </c>
      <c r="K87" s="86"/>
      <c r="L87" s="86"/>
      <c r="M87" s="86">
        <v>450</v>
      </c>
      <c r="N87" s="86"/>
      <c r="O87" s="86"/>
      <c r="P87" s="86"/>
      <c r="Q87" s="86"/>
      <c r="R87" s="86"/>
      <c r="S87" s="86"/>
      <c r="T87" s="86"/>
      <c r="U87" s="64" t="s">
        <v>118</v>
      </c>
      <c r="V87" s="103" t="s">
        <v>206</v>
      </c>
    </row>
    <row r="88" ht="40.5" spans="1:22">
      <c r="A88" s="61">
        <v>14</v>
      </c>
      <c r="B88" s="64" t="s">
        <v>207</v>
      </c>
      <c r="C88" s="61" t="s">
        <v>116</v>
      </c>
      <c r="D88" s="48" t="s">
        <v>164</v>
      </c>
      <c r="E88" s="48" t="s">
        <v>166</v>
      </c>
      <c r="F88" s="64" t="s">
        <v>208</v>
      </c>
      <c r="G88" s="48"/>
      <c r="H88" s="61"/>
      <c r="I88" s="86">
        <v>1</v>
      </c>
      <c r="J88" s="86">
        <v>490</v>
      </c>
      <c r="K88" s="86"/>
      <c r="L88" s="86"/>
      <c r="M88" s="86">
        <v>490</v>
      </c>
      <c r="N88" s="86"/>
      <c r="O88" s="86"/>
      <c r="P88" s="86"/>
      <c r="Q88" s="86"/>
      <c r="R88" s="86"/>
      <c r="S88" s="86"/>
      <c r="T88" s="86"/>
      <c r="U88" s="64" t="s">
        <v>118</v>
      </c>
      <c r="V88" s="6" t="s">
        <v>209</v>
      </c>
    </row>
    <row r="89" ht="45" customHeight="1" spans="1:22">
      <c r="A89" s="61">
        <v>15</v>
      </c>
      <c r="B89" s="64" t="s">
        <v>210</v>
      </c>
      <c r="C89" s="61" t="s">
        <v>116</v>
      </c>
      <c r="D89" s="48" t="s">
        <v>164</v>
      </c>
      <c r="E89" s="48" t="s">
        <v>166</v>
      </c>
      <c r="F89" s="64" t="s">
        <v>211</v>
      </c>
      <c r="G89" s="48"/>
      <c r="H89" s="61"/>
      <c r="I89" s="86">
        <v>1</v>
      </c>
      <c r="J89" s="86">
        <v>390</v>
      </c>
      <c r="K89" s="86"/>
      <c r="L89" s="86"/>
      <c r="M89" s="86">
        <v>390</v>
      </c>
      <c r="N89" s="86"/>
      <c r="O89" s="86"/>
      <c r="P89" s="86"/>
      <c r="Q89" s="86"/>
      <c r="R89" s="86"/>
      <c r="S89" s="86"/>
      <c r="T89" s="86"/>
      <c r="U89" s="64" t="s">
        <v>118</v>
      </c>
      <c r="V89" s="103" t="s">
        <v>212</v>
      </c>
    </row>
    <row r="90" ht="72" customHeight="1" spans="1:22">
      <c r="A90" s="61">
        <v>16</v>
      </c>
      <c r="B90" s="64" t="s">
        <v>213</v>
      </c>
      <c r="C90" s="61" t="s">
        <v>116</v>
      </c>
      <c r="D90" s="48" t="s">
        <v>164</v>
      </c>
      <c r="E90" s="48" t="s">
        <v>166</v>
      </c>
      <c r="F90" s="64" t="s">
        <v>214</v>
      </c>
      <c r="G90" s="48"/>
      <c r="H90" s="61"/>
      <c r="I90" s="86">
        <v>1</v>
      </c>
      <c r="J90" s="86">
        <v>470</v>
      </c>
      <c r="K90" s="86"/>
      <c r="L90" s="86"/>
      <c r="M90" s="86">
        <v>470</v>
      </c>
      <c r="N90" s="86"/>
      <c r="O90" s="86"/>
      <c r="P90" s="86"/>
      <c r="Q90" s="86"/>
      <c r="R90" s="86"/>
      <c r="S90" s="86"/>
      <c r="T90" s="86"/>
      <c r="U90" s="64" t="s">
        <v>118</v>
      </c>
      <c r="V90" s="103" t="s">
        <v>215</v>
      </c>
    </row>
    <row r="91" s="4" customFormat="1" ht="24.95" customHeight="1" spans="1:22">
      <c r="A91" s="36" t="s">
        <v>216</v>
      </c>
      <c r="B91" s="23"/>
      <c r="C91" s="23"/>
      <c r="D91" s="23"/>
      <c r="E91" s="23"/>
      <c r="F91" s="23"/>
      <c r="G91" s="24"/>
      <c r="H91" s="24"/>
      <c r="I91" s="74"/>
      <c r="J91" s="74"/>
      <c r="K91" s="74"/>
      <c r="L91" s="74"/>
      <c r="M91" s="74"/>
      <c r="N91" s="74"/>
      <c r="O91" s="74"/>
      <c r="P91" s="74"/>
      <c r="Q91" s="74"/>
      <c r="R91" s="74"/>
      <c r="S91" s="74"/>
      <c r="T91" s="74"/>
      <c r="U91" s="23"/>
      <c r="V91" s="90"/>
    </row>
    <row r="92" s="4" customFormat="1" ht="24.95" customHeight="1" spans="1:22">
      <c r="A92" s="22" t="s">
        <v>32</v>
      </c>
      <c r="B92" s="23"/>
      <c r="C92" s="24"/>
      <c r="D92" s="24"/>
      <c r="E92" s="25"/>
      <c r="F92" s="26"/>
      <c r="G92" s="27"/>
      <c r="H92" s="28"/>
      <c r="I92" s="72">
        <f>I93+I94+I95+I96</f>
        <v>101</v>
      </c>
      <c r="J92" s="72">
        <f t="shared" ref="J92:T92" si="23">J93+J94+J95+J96</f>
        <v>12157.91</v>
      </c>
      <c r="K92" s="72">
        <f t="shared" si="23"/>
        <v>0</v>
      </c>
      <c r="L92" s="72">
        <f t="shared" si="23"/>
        <v>49.5</v>
      </c>
      <c r="M92" s="72">
        <f t="shared" si="23"/>
        <v>12108.41</v>
      </c>
      <c r="N92" s="72">
        <f t="shared" si="23"/>
        <v>5295.61</v>
      </c>
      <c r="O92" s="72">
        <f t="shared" si="23"/>
        <v>3304.301</v>
      </c>
      <c r="P92" s="72">
        <f t="shared" si="23"/>
        <v>950.5</v>
      </c>
      <c r="Q92" s="72">
        <f t="shared" si="23"/>
        <v>1962.909</v>
      </c>
      <c r="R92" s="72">
        <f t="shared" si="23"/>
        <v>0</v>
      </c>
      <c r="S92" s="72">
        <f t="shared" si="23"/>
        <v>34.65</v>
      </c>
      <c r="T92" s="72">
        <f t="shared" si="23"/>
        <v>1928.259</v>
      </c>
      <c r="U92" s="26"/>
      <c r="V92" s="88"/>
    </row>
    <row r="93" s="5" customFormat="1" ht="24.95" customHeight="1" spans="1:22">
      <c r="A93" s="42" t="s">
        <v>26</v>
      </c>
      <c r="B93" s="43"/>
      <c r="C93" s="44"/>
      <c r="D93" s="44"/>
      <c r="E93" s="45"/>
      <c r="F93" s="46"/>
      <c r="G93" s="47"/>
      <c r="H93" s="48"/>
      <c r="I93" s="76">
        <f>SUM(I97:I139)</f>
        <v>43</v>
      </c>
      <c r="J93" s="76">
        <f t="shared" ref="J93:T93" si="24">SUM(J97:J139)</f>
        <v>5295.61</v>
      </c>
      <c r="K93" s="76">
        <f t="shared" si="24"/>
        <v>0</v>
      </c>
      <c r="L93" s="76">
        <f t="shared" si="24"/>
        <v>0</v>
      </c>
      <c r="M93" s="76">
        <f t="shared" si="24"/>
        <v>5295.61</v>
      </c>
      <c r="N93" s="76">
        <f t="shared" si="24"/>
        <v>5295.61</v>
      </c>
      <c r="O93" s="76">
        <f t="shared" si="24"/>
        <v>3304.301</v>
      </c>
      <c r="P93" s="76">
        <f t="shared" si="24"/>
        <v>0</v>
      </c>
      <c r="Q93" s="76">
        <f t="shared" si="24"/>
        <v>1316.559</v>
      </c>
      <c r="R93" s="76">
        <f t="shared" si="24"/>
        <v>0</v>
      </c>
      <c r="S93" s="76">
        <f t="shared" si="24"/>
        <v>0</v>
      </c>
      <c r="T93" s="76">
        <f t="shared" si="24"/>
        <v>1316.559</v>
      </c>
      <c r="U93" s="46"/>
      <c r="V93" s="92"/>
    </row>
    <row r="94" s="5" customFormat="1" ht="24.95" customHeight="1" spans="1:22">
      <c r="A94" s="42" t="s">
        <v>27</v>
      </c>
      <c r="B94" s="43"/>
      <c r="C94" s="44"/>
      <c r="D94" s="44"/>
      <c r="E94" s="45"/>
      <c r="F94" s="46"/>
      <c r="G94" s="47"/>
      <c r="H94" s="48"/>
      <c r="I94" s="76">
        <f>SUM(0)</f>
        <v>0</v>
      </c>
      <c r="J94" s="76">
        <f t="shared" ref="J94:T94" si="25">SUM(0)</f>
        <v>0</v>
      </c>
      <c r="K94" s="76">
        <f t="shared" si="25"/>
        <v>0</v>
      </c>
      <c r="L94" s="76">
        <f t="shared" si="25"/>
        <v>0</v>
      </c>
      <c r="M94" s="76">
        <f t="shared" si="25"/>
        <v>0</v>
      </c>
      <c r="N94" s="76">
        <f t="shared" si="25"/>
        <v>0</v>
      </c>
      <c r="O94" s="76">
        <f t="shared" si="25"/>
        <v>0</v>
      </c>
      <c r="P94" s="76">
        <f t="shared" si="25"/>
        <v>0</v>
      </c>
      <c r="Q94" s="76">
        <f t="shared" si="25"/>
        <v>0</v>
      </c>
      <c r="R94" s="76">
        <f t="shared" si="25"/>
        <v>0</v>
      </c>
      <c r="S94" s="76">
        <f t="shared" si="25"/>
        <v>0</v>
      </c>
      <c r="T94" s="76">
        <f t="shared" si="25"/>
        <v>0</v>
      </c>
      <c r="U94" s="46"/>
      <c r="V94" s="92"/>
    </row>
    <row r="95" s="5" customFormat="1" ht="24.95" customHeight="1" spans="1:22">
      <c r="A95" s="42" t="s">
        <v>28</v>
      </c>
      <c r="B95" s="43"/>
      <c r="C95" s="44"/>
      <c r="D95" s="44"/>
      <c r="E95" s="45"/>
      <c r="F95" s="46"/>
      <c r="G95" s="47"/>
      <c r="H95" s="48"/>
      <c r="I95" s="76">
        <f>SUM(I140:I150)</f>
        <v>11</v>
      </c>
      <c r="J95" s="76">
        <f t="shared" ref="J95:T95" si="26">SUM(J140:J150)</f>
        <v>950.5</v>
      </c>
      <c r="K95" s="76">
        <f t="shared" si="26"/>
        <v>0</v>
      </c>
      <c r="L95" s="76">
        <f t="shared" si="26"/>
        <v>49.5</v>
      </c>
      <c r="M95" s="76">
        <f t="shared" si="26"/>
        <v>901</v>
      </c>
      <c r="N95" s="76">
        <f t="shared" si="26"/>
        <v>0</v>
      </c>
      <c r="O95" s="76">
        <f t="shared" si="26"/>
        <v>0</v>
      </c>
      <c r="P95" s="76">
        <f t="shared" si="26"/>
        <v>950.5</v>
      </c>
      <c r="Q95" s="76">
        <f t="shared" si="26"/>
        <v>646.35</v>
      </c>
      <c r="R95" s="76">
        <f t="shared" si="26"/>
        <v>0</v>
      </c>
      <c r="S95" s="76">
        <f t="shared" si="26"/>
        <v>34.65</v>
      </c>
      <c r="T95" s="76">
        <f t="shared" si="26"/>
        <v>611.7</v>
      </c>
      <c r="U95" s="46"/>
      <c r="V95" s="92"/>
    </row>
    <row r="96" s="5" customFormat="1" ht="24.95" customHeight="1" spans="1:22">
      <c r="A96" s="42" t="s">
        <v>30</v>
      </c>
      <c r="B96" s="43"/>
      <c r="C96" s="44"/>
      <c r="D96" s="44"/>
      <c r="E96" s="45"/>
      <c r="F96" s="46"/>
      <c r="G96" s="47"/>
      <c r="H96" s="48"/>
      <c r="I96" s="76">
        <f>SUM(I151:I197)</f>
        <v>47</v>
      </c>
      <c r="J96" s="76">
        <f t="shared" ref="J96:T96" si="27">SUM(J151:J197)</f>
        <v>5911.8</v>
      </c>
      <c r="K96" s="76">
        <f t="shared" si="27"/>
        <v>0</v>
      </c>
      <c r="L96" s="76">
        <f t="shared" si="27"/>
        <v>0</v>
      </c>
      <c r="M96" s="76">
        <f t="shared" si="27"/>
        <v>5911.8</v>
      </c>
      <c r="N96" s="76">
        <f t="shared" si="27"/>
        <v>0</v>
      </c>
      <c r="O96" s="76">
        <f t="shared" si="27"/>
        <v>0</v>
      </c>
      <c r="P96" s="76">
        <f t="shared" si="27"/>
        <v>0</v>
      </c>
      <c r="Q96" s="76">
        <f t="shared" si="27"/>
        <v>0</v>
      </c>
      <c r="R96" s="76">
        <f t="shared" si="27"/>
        <v>0</v>
      </c>
      <c r="S96" s="76">
        <f t="shared" si="27"/>
        <v>0</v>
      </c>
      <c r="T96" s="76">
        <f t="shared" si="27"/>
        <v>0</v>
      </c>
      <c r="U96" s="46"/>
      <c r="V96" s="92"/>
    </row>
    <row r="97" ht="40.5" spans="1:22">
      <c r="A97" s="61">
        <v>1</v>
      </c>
      <c r="B97" s="64" t="s">
        <v>217</v>
      </c>
      <c r="C97" s="61" t="s">
        <v>34</v>
      </c>
      <c r="D97" s="61" t="s">
        <v>218</v>
      </c>
      <c r="E97" s="61" t="s">
        <v>219</v>
      </c>
      <c r="F97" s="64" t="s">
        <v>220</v>
      </c>
      <c r="G97" s="61">
        <v>2019.05</v>
      </c>
      <c r="H97" s="61">
        <v>2019</v>
      </c>
      <c r="I97" s="86">
        <v>1</v>
      </c>
      <c r="J97" s="86">
        <v>49.99</v>
      </c>
      <c r="K97" s="86"/>
      <c r="L97" s="86"/>
      <c r="M97" s="86">
        <v>49.99</v>
      </c>
      <c r="N97" s="86">
        <v>49.99</v>
      </c>
      <c r="O97" s="86">
        <f t="shared" ref="O97:O100" si="28">J97*0.9</f>
        <v>44.991</v>
      </c>
      <c r="P97" s="86"/>
      <c r="Q97" s="86">
        <v>4.999</v>
      </c>
      <c r="R97" s="86"/>
      <c r="S97" s="86"/>
      <c r="T97" s="86">
        <v>4.999</v>
      </c>
      <c r="U97" s="64" t="s">
        <v>37</v>
      </c>
      <c r="V97" s="92"/>
    </row>
    <row r="98" ht="40.5" spans="1:22">
      <c r="A98" s="61">
        <v>2</v>
      </c>
      <c r="B98" s="64" t="s">
        <v>221</v>
      </c>
      <c r="C98" s="61" t="s">
        <v>34</v>
      </c>
      <c r="D98" s="61" t="s">
        <v>218</v>
      </c>
      <c r="E98" s="61" t="s">
        <v>219</v>
      </c>
      <c r="F98" s="64" t="s">
        <v>222</v>
      </c>
      <c r="G98" s="100">
        <v>2020.12</v>
      </c>
      <c r="H98" s="61" t="s">
        <v>128</v>
      </c>
      <c r="I98" s="86">
        <v>1</v>
      </c>
      <c r="J98" s="86">
        <v>80</v>
      </c>
      <c r="K98" s="86"/>
      <c r="L98" s="86"/>
      <c r="M98" s="86">
        <v>80</v>
      </c>
      <c r="N98" s="86">
        <v>80</v>
      </c>
      <c r="O98" s="86">
        <f>J98*0.7</f>
        <v>56</v>
      </c>
      <c r="P98" s="86"/>
      <c r="Q98" s="86">
        <v>16</v>
      </c>
      <c r="R98" s="86"/>
      <c r="S98" s="86"/>
      <c r="T98" s="86">
        <v>16</v>
      </c>
      <c r="U98" s="64" t="s">
        <v>37</v>
      </c>
      <c r="V98" s="61"/>
    </row>
    <row r="99" ht="40.5" spans="1:22">
      <c r="A99" s="61">
        <v>3</v>
      </c>
      <c r="B99" s="64" t="s">
        <v>223</v>
      </c>
      <c r="C99" s="61" t="s">
        <v>34</v>
      </c>
      <c r="D99" s="61" t="s">
        <v>216</v>
      </c>
      <c r="E99" s="61" t="s">
        <v>219</v>
      </c>
      <c r="F99" s="64" t="s">
        <v>224</v>
      </c>
      <c r="G99" s="61">
        <v>2019.05</v>
      </c>
      <c r="H99" s="61" t="s">
        <v>41</v>
      </c>
      <c r="I99" s="86">
        <v>1</v>
      </c>
      <c r="J99" s="86">
        <v>45</v>
      </c>
      <c r="K99" s="86"/>
      <c r="L99" s="86"/>
      <c r="M99" s="86">
        <v>45</v>
      </c>
      <c r="N99" s="86">
        <v>45</v>
      </c>
      <c r="O99" s="86">
        <f t="shared" si="28"/>
        <v>40.5</v>
      </c>
      <c r="P99" s="86"/>
      <c r="Q99" s="86">
        <v>4.5</v>
      </c>
      <c r="R99" s="86"/>
      <c r="S99" s="86"/>
      <c r="T99" s="86">
        <v>4.5</v>
      </c>
      <c r="U99" s="64" t="s">
        <v>37</v>
      </c>
      <c r="V99" s="61"/>
    </row>
    <row r="100" ht="59" customHeight="1" spans="1:22">
      <c r="A100" s="61">
        <v>4</v>
      </c>
      <c r="B100" s="64" t="s">
        <v>225</v>
      </c>
      <c r="C100" s="61" t="s">
        <v>34</v>
      </c>
      <c r="D100" s="61" t="s">
        <v>216</v>
      </c>
      <c r="E100" s="61" t="s">
        <v>219</v>
      </c>
      <c r="F100" s="64" t="s">
        <v>226</v>
      </c>
      <c r="G100" s="61">
        <v>2019.05</v>
      </c>
      <c r="H100" s="61" t="s">
        <v>41</v>
      </c>
      <c r="I100" s="86">
        <v>1</v>
      </c>
      <c r="J100" s="86">
        <v>31.3</v>
      </c>
      <c r="K100" s="86"/>
      <c r="L100" s="102"/>
      <c r="M100" s="86">
        <v>31.3</v>
      </c>
      <c r="N100" s="86">
        <v>31.3</v>
      </c>
      <c r="O100" s="86">
        <f t="shared" si="28"/>
        <v>28.17</v>
      </c>
      <c r="P100" s="86"/>
      <c r="Q100" s="86">
        <v>3.13</v>
      </c>
      <c r="R100" s="86"/>
      <c r="S100" s="102"/>
      <c r="T100" s="86">
        <v>3.13</v>
      </c>
      <c r="U100" s="64" t="s">
        <v>37</v>
      </c>
      <c r="V100" s="61"/>
    </row>
    <row r="101" ht="40.5" spans="1:22">
      <c r="A101" s="61">
        <v>5</v>
      </c>
      <c r="B101" s="64" t="s">
        <v>227</v>
      </c>
      <c r="C101" s="61" t="s">
        <v>34</v>
      </c>
      <c r="D101" s="61" t="s">
        <v>228</v>
      </c>
      <c r="E101" s="61" t="s">
        <v>219</v>
      </c>
      <c r="F101" s="64" t="s">
        <v>229</v>
      </c>
      <c r="G101" s="61">
        <v>2020.05</v>
      </c>
      <c r="H101" s="61" t="s">
        <v>128</v>
      </c>
      <c r="I101" s="86">
        <v>1</v>
      </c>
      <c r="J101" s="86">
        <v>95</v>
      </c>
      <c r="K101" s="86"/>
      <c r="L101" s="86"/>
      <c r="M101" s="86">
        <v>95</v>
      </c>
      <c r="N101" s="86">
        <v>95</v>
      </c>
      <c r="O101" s="86">
        <f t="shared" ref="O101:O105" si="29">J101*0.7</f>
        <v>66.5</v>
      </c>
      <c r="P101" s="86"/>
      <c r="Q101" s="86">
        <v>19</v>
      </c>
      <c r="R101" s="86"/>
      <c r="S101" s="86"/>
      <c r="T101" s="86">
        <v>19</v>
      </c>
      <c r="U101" s="64" t="s">
        <v>37</v>
      </c>
      <c r="V101" s="61"/>
    </row>
    <row r="102" ht="40.5" spans="1:22">
      <c r="A102" s="61">
        <v>6</v>
      </c>
      <c r="B102" s="64" t="s">
        <v>230</v>
      </c>
      <c r="C102" s="61" t="s">
        <v>34</v>
      </c>
      <c r="D102" s="61" t="s">
        <v>231</v>
      </c>
      <c r="E102" s="61" t="s">
        <v>219</v>
      </c>
      <c r="F102" s="64" t="s">
        <v>232</v>
      </c>
      <c r="G102" s="61">
        <v>2020.11</v>
      </c>
      <c r="H102" s="61">
        <v>2020</v>
      </c>
      <c r="I102" s="86">
        <v>1</v>
      </c>
      <c r="J102" s="86">
        <v>90</v>
      </c>
      <c r="K102" s="86"/>
      <c r="L102" s="86"/>
      <c r="M102" s="86">
        <v>90</v>
      </c>
      <c r="N102" s="86">
        <v>90</v>
      </c>
      <c r="O102" s="86">
        <f>N102*0.9</f>
        <v>81</v>
      </c>
      <c r="P102" s="86"/>
      <c r="Q102" s="86">
        <v>9</v>
      </c>
      <c r="R102" s="86"/>
      <c r="S102" s="86"/>
      <c r="T102" s="86">
        <v>9</v>
      </c>
      <c r="U102" s="64" t="s">
        <v>37</v>
      </c>
      <c r="V102" s="92"/>
    </row>
    <row r="103" ht="40.5" spans="1:22">
      <c r="A103" s="61">
        <v>7</v>
      </c>
      <c r="B103" s="64" t="s">
        <v>233</v>
      </c>
      <c r="C103" s="61" t="s">
        <v>34</v>
      </c>
      <c r="D103" s="61" t="s">
        <v>234</v>
      </c>
      <c r="E103" s="61" t="s">
        <v>219</v>
      </c>
      <c r="F103" s="64" t="s">
        <v>235</v>
      </c>
      <c r="G103" s="61">
        <v>2020.08</v>
      </c>
      <c r="H103" s="61">
        <v>2020</v>
      </c>
      <c r="I103" s="86">
        <v>1</v>
      </c>
      <c r="J103" s="86">
        <v>44</v>
      </c>
      <c r="K103" s="86"/>
      <c r="L103" s="102"/>
      <c r="M103" s="86">
        <v>44</v>
      </c>
      <c r="N103" s="86">
        <v>44</v>
      </c>
      <c r="O103" s="86">
        <f>N103*0.9</f>
        <v>39.6</v>
      </c>
      <c r="P103" s="86"/>
      <c r="Q103" s="86">
        <v>4.4</v>
      </c>
      <c r="R103" s="86"/>
      <c r="S103" s="102"/>
      <c r="T103" s="86">
        <v>4.4</v>
      </c>
      <c r="U103" s="64" t="s">
        <v>37</v>
      </c>
      <c r="V103" s="61"/>
    </row>
    <row r="104" ht="48" customHeight="1" spans="1:22">
      <c r="A104" s="61">
        <v>8</v>
      </c>
      <c r="B104" s="64" t="s">
        <v>236</v>
      </c>
      <c r="C104" s="61" t="s">
        <v>34</v>
      </c>
      <c r="D104" s="61" t="s">
        <v>237</v>
      </c>
      <c r="E104" s="61" t="s">
        <v>219</v>
      </c>
      <c r="F104" s="64" t="s">
        <v>238</v>
      </c>
      <c r="G104" s="100">
        <v>2021.1</v>
      </c>
      <c r="H104" s="61">
        <v>2021</v>
      </c>
      <c r="I104" s="86">
        <v>1</v>
      </c>
      <c r="J104" s="86">
        <v>80</v>
      </c>
      <c r="K104" s="86"/>
      <c r="L104" s="86"/>
      <c r="M104" s="86">
        <v>80</v>
      </c>
      <c r="N104" s="86">
        <v>80</v>
      </c>
      <c r="O104" s="86">
        <f t="shared" si="29"/>
        <v>56</v>
      </c>
      <c r="P104" s="86"/>
      <c r="Q104" s="86">
        <f>J104*0.2</f>
        <v>16</v>
      </c>
      <c r="R104" s="86"/>
      <c r="S104" s="86"/>
      <c r="T104" s="86">
        <f>Q104</f>
        <v>16</v>
      </c>
      <c r="U104" s="64" t="s">
        <v>37</v>
      </c>
      <c r="V104" s="92"/>
    </row>
    <row r="105" ht="45" customHeight="1" spans="1:22">
      <c r="A105" s="61">
        <v>9</v>
      </c>
      <c r="B105" s="64" t="s">
        <v>239</v>
      </c>
      <c r="C105" s="61" t="s">
        <v>34</v>
      </c>
      <c r="D105" s="61" t="s">
        <v>240</v>
      </c>
      <c r="E105" s="61" t="s">
        <v>219</v>
      </c>
      <c r="F105" s="64" t="s">
        <v>241</v>
      </c>
      <c r="G105" s="100">
        <v>2021.1</v>
      </c>
      <c r="H105" s="61">
        <v>2021</v>
      </c>
      <c r="I105" s="86">
        <v>1</v>
      </c>
      <c r="J105" s="86">
        <v>25.5</v>
      </c>
      <c r="K105" s="86"/>
      <c r="L105" s="86"/>
      <c r="M105" s="86">
        <v>25.5</v>
      </c>
      <c r="N105" s="86">
        <v>25.5</v>
      </c>
      <c r="O105" s="86">
        <f t="shared" si="29"/>
        <v>17.85</v>
      </c>
      <c r="P105" s="86"/>
      <c r="Q105" s="86">
        <f>J105*0.2</f>
        <v>5.1</v>
      </c>
      <c r="R105" s="86"/>
      <c r="S105" s="86"/>
      <c r="T105" s="86">
        <f>Q105</f>
        <v>5.1</v>
      </c>
      <c r="U105" s="64" t="s">
        <v>37</v>
      </c>
      <c r="V105" s="92"/>
    </row>
    <row r="106" ht="45" customHeight="1" spans="1:22">
      <c r="A106" s="61">
        <v>10</v>
      </c>
      <c r="B106" s="64" t="s">
        <v>242</v>
      </c>
      <c r="C106" s="61" t="s">
        <v>34</v>
      </c>
      <c r="D106" s="61" t="s">
        <v>243</v>
      </c>
      <c r="E106" s="61" t="s">
        <v>219</v>
      </c>
      <c r="F106" s="64" t="s">
        <v>244</v>
      </c>
      <c r="G106" s="100">
        <v>2021.1</v>
      </c>
      <c r="H106" s="61">
        <v>2021</v>
      </c>
      <c r="I106" s="86">
        <v>1</v>
      </c>
      <c r="J106" s="86">
        <v>350</v>
      </c>
      <c r="K106" s="86"/>
      <c r="L106" s="86"/>
      <c r="M106" s="86">
        <v>350</v>
      </c>
      <c r="N106" s="86">
        <v>350</v>
      </c>
      <c r="O106" s="86">
        <v>0</v>
      </c>
      <c r="P106" s="86"/>
      <c r="Q106" s="86">
        <f>J106*0.5</f>
        <v>175</v>
      </c>
      <c r="R106" s="86"/>
      <c r="S106" s="86"/>
      <c r="T106" s="86">
        <v>175</v>
      </c>
      <c r="U106" s="64" t="s">
        <v>37</v>
      </c>
      <c r="V106" s="61"/>
    </row>
    <row r="107" ht="42.95" customHeight="1" spans="1:22">
      <c r="A107" s="61">
        <v>11</v>
      </c>
      <c r="B107" s="64" t="s">
        <v>245</v>
      </c>
      <c r="C107" s="61" t="s">
        <v>34</v>
      </c>
      <c r="D107" s="61" t="s">
        <v>246</v>
      </c>
      <c r="E107" s="61" t="s">
        <v>219</v>
      </c>
      <c r="F107" s="64" t="s">
        <v>247</v>
      </c>
      <c r="G107" s="61">
        <v>2021.09</v>
      </c>
      <c r="H107" s="61">
        <v>2021</v>
      </c>
      <c r="I107" s="86">
        <v>1</v>
      </c>
      <c r="J107" s="86">
        <v>98</v>
      </c>
      <c r="K107" s="86"/>
      <c r="L107" s="86"/>
      <c r="M107" s="86">
        <v>98</v>
      </c>
      <c r="N107" s="86">
        <v>98</v>
      </c>
      <c r="O107" s="86">
        <f t="shared" ref="O107:O109" si="30">J107*0.7</f>
        <v>68.6</v>
      </c>
      <c r="P107" s="86"/>
      <c r="Q107" s="86">
        <f>J107*0.2</f>
        <v>19.6</v>
      </c>
      <c r="R107" s="86"/>
      <c r="S107" s="86"/>
      <c r="T107" s="86">
        <f>Q107</f>
        <v>19.6</v>
      </c>
      <c r="U107" s="64" t="s">
        <v>37</v>
      </c>
      <c r="V107" s="61"/>
    </row>
    <row r="108" ht="45.95" customHeight="1" spans="1:22">
      <c r="A108" s="61">
        <v>12</v>
      </c>
      <c r="B108" s="64" t="s">
        <v>248</v>
      </c>
      <c r="C108" s="61" t="s">
        <v>34</v>
      </c>
      <c r="D108" s="61" t="s">
        <v>249</v>
      </c>
      <c r="E108" s="61" t="s">
        <v>219</v>
      </c>
      <c r="F108" s="64" t="s">
        <v>250</v>
      </c>
      <c r="G108" s="61">
        <v>2021.09</v>
      </c>
      <c r="H108" s="61">
        <v>2021</v>
      </c>
      <c r="I108" s="86">
        <v>1</v>
      </c>
      <c r="J108" s="86">
        <v>90</v>
      </c>
      <c r="K108" s="86"/>
      <c r="L108" s="86"/>
      <c r="M108" s="86">
        <v>90</v>
      </c>
      <c r="N108" s="86">
        <v>90</v>
      </c>
      <c r="O108" s="86">
        <f t="shared" si="30"/>
        <v>63</v>
      </c>
      <c r="P108" s="86"/>
      <c r="Q108" s="86">
        <f>J108*0.2</f>
        <v>18</v>
      </c>
      <c r="R108" s="86"/>
      <c r="S108" s="86"/>
      <c r="T108" s="86">
        <f>Q108</f>
        <v>18</v>
      </c>
      <c r="U108" s="64" t="s">
        <v>37</v>
      </c>
      <c r="V108" s="61"/>
    </row>
    <row r="109" ht="44.1" customHeight="1" spans="1:22">
      <c r="A109" s="61">
        <v>13</v>
      </c>
      <c r="B109" s="64" t="s">
        <v>251</v>
      </c>
      <c r="C109" s="61" t="s">
        <v>34</v>
      </c>
      <c r="D109" s="61" t="s">
        <v>252</v>
      </c>
      <c r="E109" s="61" t="s">
        <v>219</v>
      </c>
      <c r="F109" s="64" t="s">
        <v>253</v>
      </c>
      <c r="G109" s="61">
        <v>2021.09</v>
      </c>
      <c r="H109" s="61">
        <v>2021</v>
      </c>
      <c r="I109" s="86">
        <v>1</v>
      </c>
      <c r="J109" s="86">
        <v>98</v>
      </c>
      <c r="K109" s="86"/>
      <c r="L109" s="86"/>
      <c r="M109" s="86">
        <v>98</v>
      </c>
      <c r="N109" s="86">
        <v>98</v>
      </c>
      <c r="O109" s="86">
        <f t="shared" si="30"/>
        <v>68.6</v>
      </c>
      <c r="P109" s="86"/>
      <c r="Q109" s="86">
        <f>J109*0.2</f>
        <v>19.6</v>
      </c>
      <c r="R109" s="86"/>
      <c r="S109" s="86"/>
      <c r="T109" s="86">
        <f>Q109</f>
        <v>19.6</v>
      </c>
      <c r="U109" s="64" t="s">
        <v>37</v>
      </c>
      <c r="V109" s="61"/>
    </row>
    <row r="110" ht="40.5" spans="1:22">
      <c r="A110" s="61">
        <v>14</v>
      </c>
      <c r="B110" s="64" t="s">
        <v>254</v>
      </c>
      <c r="C110" s="61" t="s">
        <v>34</v>
      </c>
      <c r="D110" s="61" t="s">
        <v>255</v>
      </c>
      <c r="E110" s="61" t="s">
        <v>219</v>
      </c>
      <c r="F110" s="64" t="s">
        <v>256</v>
      </c>
      <c r="G110" s="100">
        <v>2019.1</v>
      </c>
      <c r="H110" s="61" t="s">
        <v>41</v>
      </c>
      <c r="I110" s="86">
        <v>1</v>
      </c>
      <c r="J110" s="86">
        <v>600</v>
      </c>
      <c r="K110" s="86"/>
      <c r="L110" s="86"/>
      <c r="M110" s="86">
        <v>600</v>
      </c>
      <c r="N110" s="86">
        <v>600</v>
      </c>
      <c r="O110" s="86">
        <f>J110*0.8</f>
        <v>480</v>
      </c>
      <c r="P110" s="86"/>
      <c r="Q110" s="86">
        <f t="shared" ref="Q110:Q112" si="31">J110*0.2</f>
        <v>120</v>
      </c>
      <c r="R110" s="86"/>
      <c r="S110" s="86"/>
      <c r="T110" s="86">
        <f t="shared" ref="T110:T112" si="32">Q110</f>
        <v>120</v>
      </c>
      <c r="U110" s="64" t="s">
        <v>37</v>
      </c>
      <c r="V110" s="61"/>
    </row>
    <row r="111" ht="40.5" spans="1:22">
      <c r="A111" s="61">
        <v>15</v>
      </c>
      <c r="B111" s="64" t="s">
        <v>257</v>
      </c>
      <c r="C111" s="61" t="s">
        <v>34</v>
      </c>
      <c r="D111" s="61" t="s">
        <v>218</v>
      </c>
      <c r="E111" s="61" t="s">
        <v>219</v>
      </c>
      <c r="F111" s="64" t="s">
        <v>258</v>
      </c>
      <c r="G111" s="61">
        <v>2020.08</v>
      </c>
      <c r="H111" s="61">
        <v>2020</v>
      </c>
      <c r="I111" s="86">
        <v>1</v>
      </c>
      <c r="J111" s="86">
        <v>195.4</v>
      </c>
      <c r="K111" s="86"/>
      <c r="L111" s="86"/>
      <c r="M111" s="86">
        <v>195.4</v>
      </c>
      <c r="N111" s="86">
        <v>195.4</v>
      </c>
      <c r="O111" s="86">
        <f>J111*0.7</f>
        <v>136.78</v>
      </c>
      <c r="P111" s="86"/>
      <c r="Q111" s="86">
        <f t="shared" si="31"/>
        <v>39.08</v>
      </c>
      <c r="R111" s="86"/>
      <c r="S111" s="86"/>
      <c r="T111" s="86">
        <f t="shared" si="32"/>
        <v>39.08</v>
      </c>
      <c r="U111" s="64" t="s">
        <v>37</v>
      </c>
      <c r="V111" s="61"/>
    </row>
    <row r="112" ht="40.5" spans="1:22">
      <c r="A112" s="61">
        <v>16</v>
      </c>
      <c r="B112" s="64" t="s">
        <v>259</v>
      </c>
      <c r="C112" s="61" t="s">
        <v>34</v>
      </c>
      <c r="D112" s="61" t="s">
        <v>218</v>
      </c>
      <c r="E112" s="61" t="s">
        <v>219</v>
      </c>
      <c r="F112" s="64" t="s">
        <v>260</v>
      </c>
      <c r="G112" s="61">
        <v>2020.07</v>
      </c>
      <c r="H112" s="61">
        <v>2020</v>
      </c>
      <c r="I112" s="86">
        <v>1</v>
      </c>
      <c r="J112" s="86">
        <v>98</v>
      </c>
      <c r="K112" s="86"/>
      <c r="L112" s="86"/>
      <c r="M112" s="86">
        <v>98</v>
      </c>
      <c r="N112" s="86">
        <v>98</v>
      </c>
      <c r="O112" s="86">
        <f>J112*0.7</f>
        <v>68.6</v>
      </c>
      <c r="P112" s="86"/>
      <c r="Q112" s="86">
        <f t="shared" si="31"/>
        <v>19.6</v>
      </c>
      <c r="R112" s="86"/>
      <c r="S112" s="86"/>
      <c r="T112" s="86">
        <f t="shared" si="32"/>
        <v>19.6</v>
      </c>
      <c r="U112" s="64" t="s">
        <v>37</v>
      </c>
      <c r="V112" s="61"/>
    </row>
    <row r="113" ht="40.5" spans="1:22">
      <c r="A113" s="61">
        <v>17</v>
      </c>
      <c r="B113" s="64" t="s">
        <v>261</v>
      </c>
      <c r="C113" s="61" t="s">
        <v>34</v>
      </c>
      <c r="D113" s="61" t="s">
        <v>218</v>
      </c>
      <c r="E113" s="61" t="s">
        <v>219</v>
      </c>
      <c r="F113" s="64" t="s">
        <v>262</v>
      </c>
      <c r="G113" s="61">
        <v>2020.11</v>
      </c>
      <c r="H113" s="61">
        <v>2020</v>
      </c>
      <c r="I113" s="86">
        <v>1</v>
      </c>
      <c r="J113" s="86">
        <v>98</v>
      </c>
      <c r="K113" s="86"/>
      <c r="L113" s="86"/>
      <c r="M113" s="86">
        <v>98</v>
      </c>
      <c r="N113" s="86">
        <v>98</v>
      </c>
      <c r="O113" s="86">
        <f t="shared" ref="O113:O118" si="33">J113*0.9</f>
        <v>88.2</v>
      </c>
      <c r="P113" s="86"/>
      <c r="Q113" s="86">
        <v>9.8</v>
      </c>
      <c r="R113" s="86"/>
      <c r="S113" s="86"/>
      <c r="T113" s="86">
        <v>9.8</v>
      </c>
      <c r="U113" s="64" t="s">
        <v>37</v>
      </c>
      <c r="V113" s="61"/>
    </row>
    <row r="114" ht="40.5" spans="1:22">
      <c r="A114" s="61">
        <v>18</v>
      </c>
      <c r="B114" s="64" t="s">
        <v>263</v>
      </c>
      <c r="C114" s="61" t="s">
        <v>34</v>
      </c>
      <c r="D114" s="61" t="s">
        <v>246</v>
      </c>
      <c r="E114" s="61" t="s">
        <v>219</v>
      </c>
      <c r="F114" s="64" t="s">
        <v>264</v>
      </c>
      <c r="G114" s="61">
        <v>2020.07</v>
      </c>
      <c r="H114" s="61">
        <v>2020</v>
      </c>
      <c r="I114" s="86">
        <v>1</v>
      </c>
      <c r="J114" s="86">
        <v>90</v>
      </c>
      <c r="K114" s="86"/>
      <c r="L114" s="86"/>
      <c r="M114" s="86">
        <v>90</v>
      </c>
      <c r="N114" s="86">
        <v>90</v>
      </c>
      <c r="O114" s="86">
        <f t="shared" si="33"/>
        <v>81</v>
      </c>
      <c r="P114" s="86"/>
      <c r="Q114" s="86">
        <v>9</v>
      </c>
      <c r="R114" s="86"/>
      <c r="S114" s="86"/>
      <c r="T114" s="86">
        <v>9</v>
      </c>
      <c r="U114" s="64" t="s">
        <v>37</v>
      </c>
      <c r="V114" s="61"/>
    </row>
    <row r="115" ht="40.5" spans="1:22">
      <c r="A115" s="61">
        <v>19</v>
      </c>
      <c r="B115" s="64" t="s">
        <v>265</v>
      </c>
      <c r="C115" s="61" t="s">
        <v>34</v>
      </c>
      <c r="D115" s="61" t="s">
        <v>266</v>
      </c>
      <c r="E115" s="61" t="s">
        <v>219</v>
      </c>
      <c r="F115" s="64" t="s">
        <v>267</v>
      </c>
      <c r="G115" s="100">
        <v>2020.1</v>
      </c>
      <c r="H115" s="61">
        <v>2020</v>
      </c>
      <c r="I115" s="86">
        <v>1</v>
      </c>
      <c r="J115" s="86">
        <v>49.5</v>
      </c>
      <c r="K115" s="86"/>
      <c r="L115" s="86"/>
      <c r="M115" s="86">
        <v>49.5</v>
      </c>
      <c r="N115" s="86">
        <v>49.5</v>
      </c>
      <c r="O115" s="86">
        <f t="shared" si="33"/>
        <v>44.55</v>
      </c>
      <c r="P115" s="86"/>
      <c r="Q115" s="86">
        <v>4.95</v>
      </c>
      <c r="R115" s="86"/>
      <c r="S115" s="86"/>
      <c r="T115" s="86">
        <v>4.95</v>
      </c>
      <c r="U115" s="64" t="s">
        <v>37</v>
      </c>
      <c r="V115" s="61"/>
    </row>
    <row r="116" ht="40.5" spans="1:22">
      <c r="A116" s="61">
        <v>20</v>
      </c>
      <c r="B116" s="64" t="s">
        <v>268</v>
      </c>
      <c r="C116" s="61" t="s">
        <v>34</v>
      </c>
      <c r="D116" s="61" t="s">
        <v>246</v>
      </c>
      <c r="E116" s="61" t="s">
        <v>219</v>
      </c>
      <c r="F116" s="64" t="s">
        <v>269</v>
      </c>
      <c r="G116" s="100">
        <v>2020.1</v>
      </c>
      <c r="H116" s="61">
        <v>2020</v>
      </c>
      <c r="I116" s="86">
        <v>1</v>
      </c>
      <c r="J116" s="86">
        <v>49</v>
      </c>
      <c r="K116" s="86"/>
      <c r="L116" s="86"/>
      <c r="M116" s="86">
        <v>49</v>
      </c>
      <c r="N116" s="86">
        <v>49</v>
      </c>
      <c r="O116" s="86">
        <f t="shared" si="33"/>
        <v>44.1</v>
      </c>
      <c r="P116" s="86"/>
      <c r="Q116" s="86">
        <v>4.9</v>
      </c>
      <c r="R116" s="86"/>
      <c r="S116" s="86"/>
      <c r="T116" s="86">
        <v>4.9</v>
      </c>
      <c r="U116" s="64" t="s">
        <v>37</v>
      </c>
      <c r="V116" s="61"/>
    </row>
    <row r="117" ht="40.5" spans="1:22">
      <c r="A117" s="61">
        <v>21</v>
      </c>
      <c r="B117" s="64" t="s">
        <v>270</v>
      </c>
      <c r="C117" s="61" t="s">
        <v>34</v>
      </c>
      <c r="D117" s="61" t="s">
        <v>271</v>
      </c>
      <c r="E117" s="61" t="s">
        <v>219</v>
      </c>
      <c r="F117" s="64" t="s">
        <v>272</v>
      </c>
      <c r="G117" s="61">
        <v>2020.12</v>
      </c>
      <c r="H117" s="61" t="s">
        <v>128</v>
      </c>
      <c r="I117" s="86">
        <v>1</v>
      </c>
      <c r="J117" s="86">
        <v>48</v>
      </c>
      <c r="K117" s="86"/>
      <c r="L117" s="86"/>
      <c r="M117" s="86">
        <v>48</v>
      </c>
      <c r="N117" s="86">
        <v>48</v>
      </c>
      <c r="O117" s="86">
        <f>J117*0.7</f>
        <v>33.6</v>
      </c>
      <c r="P117" s="86"/>
      <c r="Q117" s="86">
        <f t="shared" ref="Q117:Q120" si="34">J117*0.2</f>
        <v>9.6</v>
      </c>
      <c r="R117" s="86"/>
      <c r="S117" s="86"/>
      <c r="T117" s="86">
        <f t="shared" ref="T117:T132" si="35">Q117</f>
        <v>9.6</v>
      </c>
      <c r="U117" s="64" t="s">
        <v>37</v>
      </c>
      <c r="V117" s="61"/>
    </row>
    <row r="118" ht="40.5" spans="1:22">
      <c r="A118" s="61">
        <v>22</v>
      </c>
      <c r="B118" s="64" t="s">
        <v>273</v>
      </c>
      <c r="C118" s="61" t="s">
        <v>34</v>
      </c>
      <c r="D118" s="61" t="s">
        <v>218</v>
      </c>
      <c r="E118" s="61" t="s">
        <v>219</v>
      </c>
      <c r="F118" s="64" t="s">
        <v>274</v>
      </c>
      <c r="G118" s="100">
        <v>2020.1</v>
      </c>
      <c r="H118" s="61">
        <v>2020</v>
      </c>
      <c r="I118" s="86">
        <v>1</v>
      </c>
      <c r="J118" s="86">
        <v>45</v>
      </c>
      <c r="K118" s="86"/>
      <c r="L118" s="86"/>
      <c r="M118" s="86">
        <v>45</v>
      </c>
      <c r="N118" s="86">
        <v>45</v>
      </c>
      <c r="O118" s="86">
        <f t="shared" si="33"/>
        <v>40.5</v>
      </c>
      <c r="P118" s="86"/>
      <c r="Q118" s="86">
        <v>4.5</v>
      </c>
      <c r="R118" s="86"/>
      <c r="S118" s="86"/>
      <c r="T118" s="86">
        <v>4.5</v>
      </c>
      <c r="U118" s="64" t="s">
        <v>37</v>
      </c>
      <c r="V118" s="61"/>
    </row>
    <row r="119" ht="40.5" spans="1:22">
      <c r="A119" s="61">
        <v>23</v>
      </c>
      <c r="B119" s="64" t="s">
        <v>275</v>
      </c>
      <c r="C119" s="61" t="s">
        <v>34</v>
      </c>
      <c r="D119" s="61" t="s">
        <v>266</v>
      </c>
      <c r="E119" s="61" t="s">
        <v>219</v>
      </c>
      <c r="F119" s="64" t="s">
        <v>276</v>
      </c>
      <c r="G119" s="61">
        <v>2020.12</v>
      </c>
      <c r="H119" s="61" t="s">
        <v>128</v>
      </c>
      <c r="I119" s="86">
        <v>1</v>
      </c>
      <c r="J119" s="86">
        <v>45</v>
      </c>
      <c r="K119" s="86"/>
      <c r="L119" s="86"/>
      <c r="M119" s="86">
        <v>45</v>
      </c>
      <c r="N119" s="86">
        <v>45</v>
      </c>
      <c r="O119" s="86">
        <f t="shared" ref="O119:O134" si="36">J119*0.7</f>
        <v>31.5</v>
      </c>
      <c r="P119" s="86"/>
      <c r="Q119" s="86">
        <f t="shared" si="34"/>
        <v>9</v>
      </c>
      <c r="R119" s="86"/>
      <c r="S119" s="86"/>
      <c r="T119" s="86">
        <f t="shared" si="35"/>
        <v>9</v>
      </c>
      <c r="U119" s="64" t="s">
        <v>37</v>
      </c>
      <c r="V119" s="61"/>
    </row>
    <row r="120" ht="40.5" spans="1:22">
      <c r="A120" s="61">
        <v>24</v>
      </c>
      <c r="B120" s="64" t="s">
        <v>277</v>
      </c>
      <c r="C120" s="61" t="s">
        <v>34</v>
      </c>
      <c r="D120" s="61" t="s">
        <v>278</v>
      </c>
      <c r="E120" s="61" t="s">
        <v>219</v>
      </c>
      <c r="F120" s="64" t="s">
        <v>276</v>
      </c>
      <c r="G120" s="61">
        <v>2020.12</v>
      </c>
      <c r="H120" s="61" t="s">
        <v>128</v>
      </c>
      <c r="I120" s="86">
        <v>1</v>
      </c>
      <c r="J120" s="86">
        <v>45</v>
      </c>
      <c r="K120" s="86"/>
      <c r="L120" s="86"/>
      <c r="M120" s="86">
        <v>45</v>
      </c>
      <c r="N120" s="86">
        <v>45</v>
      </c>
      <c r="O120" s="86">
        <f t="shared" si="36"/>
        <v>31.5</v>
      </c>
      <c r="P120" s="86"/>
      <c r="Q120" s="86">
        <f t="shared" si="34"/>
        <v>9</v>
      </c>
      <c r="R120" s="86"/>
      <c r="S120" s="86"/>
      <c r="T120" s="86">
        <f t="shared" si="35"/>
        <v>9</v>
      </c>
      <c r="U120" s="64" t="s">
        <v>37</v>
      </c>
      <c r="V120" s="61"/>
    </row>
    <row r="121" ht="40.5" spans="1:22">
      <c r="A121" s="61">
        <v>25</v>
      </c>
      <c r="B121" s="64" t="s">
        <v>279</v>
      </c>
      <c r="C121" s="61" t="s">
        <v>34</v>
      </c>
      <c r="D121" s="61" t="s">
        <v>218</v>
      </c>
      <c r="E121" s="61" t="s">
        <v>219</v>
      </c>
      <c r="F121" s="64" t="s">
        <v>280</v>
      </c>
      <c r="G121" s="100">
        <v>2020.1</v>
      </c>
      <c r="H121" s="61" t="s">
        <v>128</v>
      </c>
      <c r="I121" s="86">
        <v>1</v>
      </c>
      <c r="J121" s="86">
        <v>236</v>
      </c>
      <c r="K121" s="86"/>
      <c r="L121" s="86"/>
      <c r="M121" s="86">
        <v>236</v>
      </c>
      <c r="N121" s="86">
        <v>236</v>
      </c>
      <c r="O121" s="86">
        <f>J121*0.5</f>
        <v>118</v>
      </c>
      <c r="P121" s="86"/>
      <c r="Q121" s="86">
        <f>J121*0.3</f>
        <v>70.8</v>
      </c>
      <c r="R121" s="86"/>
      <c r="S121" s="86"/>
      <c r="T121" s="86">
        <f t="shared" si="35"/>
        <v>70.8</v>
      </c>
      <c r="U121" s="64" t="s">
        <v>37</v>
      </c>
      <c r="V121" s="61"/>
    </row>
    <row r="122" ht="40.5" spans="1:22">
      <c r="A122" s="61">
        <v>26</v>
      </c>
      <c r="B122" s="64" t="s">
        <v>281</v>
      </c>
      <c r="C122" s="61" t="s">
        <v>34</v>
      </c>
      <c r="D122" s="61" t="s">
        <v>218</v>
      </c>
      <c r="E122" s="61" t="s">
        <v>219</v>
      </c>
      <c r="F122" s="64" t="s">
        <v>282</v>
      </c>
      <c r="G122" s="100">
        <v>2020.1</v>
      </c>
      <c r="H122" s="61" t="s">
        <v>128</v>
      </c>
      <c r="I122" s="86">
        <v>1</v>
      </c>
      <c r="J122" s="86">
        <v>188.92</v>
      </c>
      <c r="K122" s="86"/>
      <c r="L122" s="86"/>
      <c r="M122" s="86">
        <v>188.92</v>
      </c>
      <c r="N122" s="86">
        <v>188.92</v>
      </c>
      <c r="O122" s="86">
        <f>J122*0.5</f>
        <v>94.46</v>
      </c>
      <c r="P122" s="86"/>
      <c r="Q122" s="86">
        <v>56.7</v>
      </c>
      <c r="R122" s="86"/>
      <c r="S122" s="86"/>
      <c r="T122" s="86">
        <v>56.7</v>
      </c>
      <c r="U122" s="64" t="s">
        <v>37</v>
      </c>
      <c r="V122" s="61"/>
    </row>
    <row r="123" ht="40.5" spans="1:22">
      <c r="A123" s="61">
        <v>27</v>
      </c>
      <c r="B123" s="64" t="s">
        <v>283</v>
      </c>
      <c r="C123" s="61" t="s">
        <v>34</v>
      </c>
      <c r="D123" s="61" t="s">
        <v>218</v>
      </c>
      <c r="E123" s="61" t="s">
        <v>219</v>
      </c>
      <c r="F123" s="64" t="s">
        <v>284</v>
      </c>
      <c r="G123" s="100">
        <v>2020.12</v>
      </c>
      <c r="H123" s="61" t="s">
        <v>128</v>
      </c>
      <c r="I123" s="86">
        <v>1</v>
      </c>
      <c r="J123" s="86">
        <v>90</v>
      </c>
      <c r="K123" s="86"/>
      <c r="L123" s="86"/>
      <c r="M123" s="86">
        <v>90</v>
      </c>
      <c r="N123" s="86">
        <v>90</v>
      </c>
      <c r="O123" s="86">
        <f t="shared" si="36"/>
        <v>63</v>
      </c>
      <c r="P123" s="86"/>
      <c r="Q123" s="86">
        <f t="shared" ref="Q123:Q132" si="37">J123*0.2</f>
        <v>18</v>
      </c>
      <c r="R123" s="86"/>
      <c r="S123" s="86"/>
      <c r="T123" s="86">
        <f t="shared" si="35"/>
        <v>18</v>
      </c>
      <c r="U123" s="64" t="s">
        <v>37</v>
      </c>
      <c r="V123" s="61"/>
    </row>
    <row r="124" ht="40.5" spans="1:22">
      <c r="A124" s="61">
        <v>28</v>
      </c>
      <c r="B124" s="64" t="s">
        <v>285</v>
      </c>
      <c r="C124" s="61" t="s">
        <v>34</v>
      </c>
      <c r="D124" s="61" t="s">
        <v>266</v>
      </c>
      <c r="E124" s="61" t="s">
        <v>219</v>
      </c>
      <c r="F124" s="64" t="s">
        <v>286</v>
      </c>
      <c r="G124" s="100">
        <v>2020.1</v>
      </c>
      <c r="H124" s="61" t="s">
        <v>128</v>
      </c>
      <c r="I124" s="86">
        <v>1</v>
      </c>
      <c r="J124" s="86">
        <v>95</v>
      </c>
      <c r="K124" s="86"/>
      <c r="L124" s="86"/>
      <c r="M124" s="86">
        <v>95</v>
      </c>
      <c r="N124" s="86">
        <v>95</v>
      </c>
      <c r="O124" s="86">
        <f t="shared" si="36"/>
        <v>66.5</v>
      </c>
      <c r="P124" s="86"/>
      <c r="Q124" s="86">
        <f t="shared" si="37"/>
        <v>19</v>
      </c>
      <c r="R124" s="86"/>
      <c r="S124" s="86"/>
      <c r="T124" s="86">
        <f t="shared" si="35"/>
        <v>19</v>
      </c>
      <c r="U124" s="64" t="s">
        <v>37</v>
      </c>
      <c r="V124" s="61"/>
    </row>
    <row r="125" ht="40.5" spans="1:22">
      <c r="A125" s="61">
        <v>29</v>
      </c>
      <c r="B125" s="64" t="s">
        <v>287</v>
      </c>
      <c r="C125" s="61" t="s">
        <v>34</v>
      </c>
      <c r="D125" s="61" t="s">
        <v>243</v>
      </c>
      <c r="E125" s="61" t="s">
        <v>219</v>
      </c>
      <c r="F125" s="64" t="s">
        <v>288</v>
      </c>
      <c r="G125" s="61">
        <v>2021.05</v>
      </c>
      <c r="H125" s="61">
        <v>2021</v>
      </c>
      <c r="I125" s="86">
        <v>1</v>
      </c>
      <c r="J125" s="86">
        <v>98</v>
      </c>
      <c r="K125" s="86"/>
      <c r="L125" s="86"/>
      <c r="M125" s="86">
        <v>98</v>
      </c>
      <c r="N125" s="86">
        <v>98</v>
      </c>
      <c r="O125" s="86">
        <f t="shared" si="36"/>
        <v>68.6</v>
      </c>
      <c r="P125" s="86"/>
      <c r="Q125" s="86">
        <f t="shared" si="37"/>
        <v>19.6</v>
      </c>
      <c r="R125" s="86"/>
      <c r="S125" s="86"/>
      <c r="T125" s="86">
        <f t="shared" si="35"/>
        <v>19.6</v>
      </c>
      <c r="U125" s="64" t="s">
        <v>37</v>
      </c>
      <c r="V125" s="61"/>
    </row>
    <row r="126" ht="40.5" spans="1:22">
      <c r="A126" s="61">
        <v>30</v>
      </c>
      <c r="B126" s="64" t="s">
        <v>289</v>
      </c>
      <c r="C126" s="61" t="s">
        <v>34</v>
      </c>
      <c r="D126" s="61" t="s">
        <v>218</v>
      </c>
      <c r="E126" s="61" t="s">
        <v>219</v>
      </c>
      <c r="F126" s="64" t="s">
        <v>290</v>
      </c>
      <c r="G126" s="61">
        <v>2021.08</v>
      </c>
      <c r="H126" s="61">
        <v>2021</v>
      </c>
      <c r="I126" s="86">
        <v>1</v>
      </c>
      <c r="J126" s="86">
        <v>98</v>
      </c>
      <c r="K126" s="86"/>
      <c r="L126" s="86"/>
      <c r="M126" s="86">
        <v>98</v>
      </c>
      <c r="N126" s="86">
        <v>98</v>
      </c>
      <c r="O126" s="86">
        <f t="shared" si="36"/>
        <v>68.6</v>
      </c>
      <c r="P126" s="86"/>
      <c r="Q126" s="86">
        <f t="shared" si="37"/>
        <v>19.6</v>
      </c>
      <c r="R126" s="86"/>
      <c r="S126" s="86"/>
      <c r="T126" s="86">
        <f t="shared" si="35"/>
        <v>19.6</v>
      </c>
      <c r="U126" s="64" t="s">
        <v>37</v>
      </c>
      <c r="V126" s="61"/>
    </row>
    <row r="127" ht="40.5" spans="1:22">
      <c r="A127" s="61">
        <v>31</v>
      </c>
      <c r="B127" s="64" t="s">
        <v>291</v>
      </c>
      <c r="C127" s="61" t="s">
        <v>34</v>
      </c>
      <c r="D127" s="61" t="s">
        <v>266</v>
      </c>
      <c r="E127" s="61" t="s">
        <v>219</v>
      </c>
      <c r="F127" s="64" t="s">
        <v>292</v>
      </c>
      <c r="G127" s="61">
        <v>2021.08</v>
      </c>
      <c r="H127" s="61">
        <v>2021</v>
      </c>
      <c r="I127" s="86">
        <v>1</v>
      </c>
      <c r="J127" s="86">
        <v>90</v>
      </c>
      <c r="K127" s="86"/>
      <c r="L127" s="86"/>
      <c r="M127" s="86">
        <v>90</v>
      </c>
      <c r="N127" s="86">
        <v>90</v>
      </c>
      <c r="O127" s="86">
        <f t="shared" si="36"/>
        <v>63</v>
      </c>
      <c r="P127" s="86"/>
      <c r="Q127" s="86">
        <f t="shared" si="37"/>
        <v>18</v>
      </c>
      <c r="R127" s="86"/>
      <c r="S127" s="86"/>
      <c r="T127" s="86">
        <f t="shared" si="35"/>
        <v>18</v>
      </c>
      <c r="U127" s="64" t="s">
        <v>37</v>
      </c>
      <c r="V127" s="61"/>
    </row>
    <row r="128" ht="40.5" spans="1:22">
      <c r="A128" s="61">
        <v>32</v>
      </c>
      <c r="B128" s="64" t="s">
        <v>293</v>
      </c>
      <c r="C128" s="61" t="s">
        <v>34</v>
      </c>
      <c r="D128" s="61" t="s">
        <v>216</v>
      </c>
      <c r="E128" s="61" t="s">
        <v>219</v>
      </c>
      <c r="F128" s="64" t="s">
        <v>294</v>
      </c>
      <c r="G128" s="61">
        <v>2021.08</v>
      </c>
      <c r="H128" s="61">
        <v>2021</v>
      </c>
      <c r="I128" s="86">
        <v>1</v>
      </c>
      <c r="J128" s="86">
        <v>60</v>
      </c>
      <c r="K128" s="86"/>
      <c r="L128" s="86"/>
      <c r="M128" s="86">
        <v>60</v>
      </c>
      <c r="N128" s="86">
        <v>60</v>
      </c>
      <c r="O128" s="86">
        <f t="shared" si="36"/>
        <v>42</v>
      </c>
      <c r="P128" s="86"/>
      <c r="Q128" s="86">
        <f t="shared" si="37"/>
        <v>12</v>
      </c>
      <c r="R128" s="86"/>
      <c r="S128" s="86"/>
      <c r="T128" s="86">
        <f t="shared" si="35"/>
        <v>12</v>
      </c>
      <c r="U128" s="64" t="s">
        <v>37</v>
      </c>
      <c r="V128" s="61"/>
    </row>
    <row r="129" ht="40.5" spans="1:22">
      <c r="A129" s="61">
        <v>33</v>
      </c>
      <c r="B129" s="64" t="s">
        <v>295</v>
      </c>
      <c r="C129" s="61" t="s">
        <v>34</v>
      </c>
      <c r="D129" s="61" t="s">
        <v>216</v>
      </c>
      <c r="E129" s="61" t="s">
        <v>219</v>
      </c>
      <c r="F129" s="64" t="s">
        <v>296</v>
      </c>
      <c r="G129" s="100">
        <v>2021.1</v>
      </c>
      <c r="H129" s="61">
        <v>2021</v>
      </c>
      <c r="I129" s="86">
        <v>1</v>
      </c>
      <c r="J129" s="86">
        <v>48</v>
      </c>
      <c r="K129" s="86"/>
      <c r="L129" s="86"/>
      <c r="M129" s="86">
        <v>48</v>
      </c>
      <c r="N129" s="86">
        <v>48</v>
      </c>
      <c r="O129" s="86">
        <f t="shared" si="36"/>
        <v>33.6</v>
      </c>
      <c r="P129" s="86"/>
      <c r="Q129" s="86">
        <f t="shared" si="37"/>
        <v>9.6</v>
      </c>
      <c r="R129" s="86"/>
      <c r="S129" s="86"/>
      <c r="T129" s="86">
        <f t="shared" si="35"/>
        <v>9.6</v>
      </c>
      <c r="U129" s="64" t="s">
        <v>37</v>
      </c>
      <c r="V129" s="61"/>
    </row>
    <row r="130" ht="40.5" spans="1:22">
      <c r="A130" s="61">
        <v>34</v>
      </c>
      <c r="B130" s="64" t="s">
        <v>297</v>
      </c>
      <c r="C130" s="61" t="s">
        <v>34</v>
      </c>
      <c r="D130" s="61" t="s">
        <v>216</v>
      </c>
      <c r="E130" s="61" t="s">
        <v>219</v>
      </c>
      <c r="F130" s="64" t="s">
        <v>298</v>
      </c>
      <c r="G130" s="100">
        <v>2021.1</v>
      </c>
      <c r="H130" s="61">
        <v>2021</v>
      </c>
      <c r="I130" s="86">
        <v>1</v>
      </c>
      <c r="J130" s="86">
        <v>95</v>
      </c>
      <c r="K130" s="86"/>
      <c r="L130" s="86"/>
      <c r="M130" s="86">
        <v>95</v>
      </c>
      <c r="N130" s="86">
        <v>95</v>
      </c>
      <c r="O130" s="86">
        <f t="shared" si="36"/>
        <v>66.5</v>
      </c>
      <c r="P130" s="86"/>
      <c r="Q130" s="86">
        <f t="shared" si="37"/>
        <v>19</v>
      </c>
      <c r="R130" s="86"/>
      <c r="S130" s="86"/>
      <c r="T130" s="86">
        <f t="shared" si="35"/>
        <v>19</v>
      </c>
      <c r="U130" s="64" t="s">
        <v>37</v>
      </c>
      <c r="V130" s="61"/>
    </row>
    <row r="131" ht="40.5" spans="1:22">
      <c r="A131" s="61">
        <v>35</v>
      </c>
      <c r="B131" s="64" t="s">
        <v>299</v>
      </c>
      <c r="C131" s="61" t="s">
        <v>34</v>
      </c>
      <c r="D131" s="61" t="s">
        <v>216</v>
      </c>
      <c r="E131" s="61" t="s">
        <v>219</v>
      </c>
      <c r="F131" s="64" t="s">
        <v>300</v>
      </c>
      <c r="G131" s="100">
        <v>2021.11</v>
      </c>
      <c r="H131" s="61">
        <v>2021</v>
      </c>
      <c r="I131" s="86">
        <v>1</v>
      </c>
      <c r="J131" s="86">
        <v>95</v>
      </c>
      <c r="K131" s="86"/>
      <c r="L131" s="86"/>
      <c r="M131" s="86">
        <v>95</v>
      </c>
      <c r="N131" s="86">
        <v>95</v>
      </c>
      <c r="O131" s="86">
        <f t="shared" si="36"/>
        <v>66.5</v>
      </c>
      <c r="P131" s="86"/>
      <c r="Q131" s="86">
        <f t="shared" si="37"/>
        <v>19</v>
      </c>
      <c r="R131" s="86"/>
      <c r="S131" s="86"/>
      <c r="T131" s="86">
        <f t="shared" si="35"/>
        <v>19</v>
      </c>
      <c r="U131" s="64" t="s">
        <v>37</v>
      </c>
      <c r="V131" s="61"/>
    </row>
    <row r="132" ht="40.5" spans="1:22">
      <c r="A132" s="61">
        <v>36</v>
      </c>
      <c r="B132" s="64" t="s">
        <v>301</v>
      </c>
      <c r="C132" s="61" t="s">
        <v>34</v>
      </c>
      <c r="D132" s="61" t="s">
        <v>216</v>
      </c>
      <c r="E132" s="61" t="s">
        <v>219</v>
      </c>
      <c r="F132" s="64" t="s">
        <v>302</v>
      </c>
      <c r="G132" s="100">
        <v>2021.11</v>
      </c>
      <c r="H132" s="61">
        <v>2021</v>
      </c>
      <c r="I132" s="86">
        <v>1</v>
      </c>
      <c r="J132" s="86">
        <v>98</v>
      </c>
      <c r="K132" s="86"/>
      <c r="L132" s="86"/>
      <c r="M132" s="86">
        <v>98</v>
      </c>
      <c r="N132" s="86">
        <v>98</v>
      </c>
      <c r="O132" s="86">
        <f t="shared" si="36"/>
        <v>68.6</v>
      </c>
      <c r="P132" s="86"/>
      <c r="Q132" s="86">
        <f t="shared" si="37"/>
        <v>19.6</v>
      </c>
      <c r="R132" s="86"/>
      <c r="S132" s="86"/>
      <c r="T132" s="86">
        <f t="shared" si="35"/>
        <v>19.6</v>
      </c>
      <c r="U132" s="64" t="s">
        <v>37</v>
      </c>
      <c r="V132" s="61"/>
    </row>
    <row r="133" ht="40.5" spans="1:22">
      <c r="A133" s="61">
        <v>37</v>
      </c>
      <c r="B133" s="64" t="s">
        <v>303</v>
      </c>
      <c r="C133" s="61" t="s">
        <v>34</v>
      </c>
      <c r="D133" s="61" t="s">
        <v>218</v>
      </c>
      <c r="E133" s="61" t="s">
        <v>219</v>
      </c>
      <c r="F133" s="64" t="s">
        <v>304</v>
      </c>
      <c r="G133" s="100">
        <v>2020.1</v>
      </c>
      <c r="H133" s="61">
        <v>2020</v>
      </c>
      <c r="I133" s="86">
        <v>1</v>
      </c>
      <c r="J133" s="86">
        <v>85</v>
      </c>
      <c r="K133" s="86"/>
      <c r="L133" s="86"/>
      <c r="M133" s="86">
        <v>85</v>
      </c>
      <c r="N133" s="86">
        <v>85</v>
      </c>
      <c r="O133" s="86">
        <f>J133*0.9</f>
        <v>76.5</v>
      </c>
      <c r="P133" s="86"/>
      <c r="Q133" s="86">
        <v>8.5</v>
      </c>
      <c r="R133" s="86"/>
      <c r="S133" s="86"/>
      <c r="T133" s="86">
        <v>8.5</v>
      </c>
      <c r="U133" s="64" t="s">
        <v>37</v>
      </c>
      <c r="V133" s="61"/>
    </row>
    <row r="134" ht="45.95" customHeight="1" spans="1:22">
      <c r="A134" s="61">
        <v>38</v>
      </c>
      <c r="B134" s="64" t="s">
        <v>305</v>
      </c>
      <c r="C134" s="61" t="s">
        <v>34</v>
      </c>
      <c r="D134" s="61" t="s">
        <v>306</v>
      </c>
      <c r="E134" s="61" t="s">
        <v>219</v>
      </c>
      <c r="F134" s="64" t="s">
        <v>307</v>
      </c>
      <c r="G134" s="100">
        <v>2020.1</v>
      </c>
      <c r="H134" s="61" t="s">
        <v>128</v>
      </c>
      <c r="I134" s="86">
        <v>1</v>
      </c>
      <c r="J134" s="86">
        <v>23</v>
      </c>
      <c r="K134" s="86"/>
      <c r="L134" s="86"/>
      <c r="M134" s="86">
        <v>23</v>
      </c>
      <c r="N134" s="86">
        <v>23</v>
      </c>
      <c r="O134" s="86">
        <f t="shared" si="36"/>
        <v>16.1</v>
      </c>
      <c r="P134" s="86"/>
      <c r="Q134" s="86">
        <f>J134*0.2</f>
        <v>4.6</v>
      </c>
      <c r="R134" s="86"/>
      <c r="S134" s="86"/>
      <c r="T134" s="86">
        <f t="shared" ref="T134:T140" si="38">Q134</f>
        <v>4.6</v>
      </c>
      <c r="U134" s="64" t="s">
        <v>37</v>
      </c>
      <c r="V134" s="61"/>
    </row>
    <row r="135" ht="45" customHeight="1" spans="1:22">
      <c r="A135" s="61">
        <v>39</v>
      </c>
      <c r="B135" s="64" t="s">
        <v>308</v>
      </c>
      <c r="C135" s="61" t="s">
        <v>34</v>
      </c>
      <c r="D135" s="61" t="s">
        <v>246</v>
      </c>
      <c r="E135" s="61" t="s">
        <v>219</v>
      </c>
      <c r="F135" s="64" t="s">
        <v>309</v>
      </c>
      <c r="G135" s="61">
        <v>2021.12</v>
      </c>
      <c r="H135" s="61">
        <v>2021</v>
      </c>
      <c r="I135" s="86">
        <v>1</v>
      </c>
      <c r="J135" s="86">
        <v>95</v>
      </c>
      <c r="K135" s="86"/>
      <c r="L135" s="86"/>
      <c r="M135" s="86">
        <v>95</v>
      </c>
      <c r="N135" s="86">
        <v>95</v>
      </c>
      <c r="O135" s="86">
        <v>0</v>
      </c>
      <c r="P135" s="86"/>
      <c r="Q135" s="86">
        <f t="shared" ref="Q135:Q137" si="39">N135*0.7</f>
        <v>66.5</v>
      </c>
      <c r="R135" s="86"/>
      <c r="S135" s="86"/>
      <c r="T135" s="86">
        <f t="shared" si="38"/>
        <v>66.5</v>
      </c>
      <c r="U135" s="64" t="s">
        <v>37</v>
      </c>
      <c r="V135" s="61"/>
    </row>
    <row r="136" ht="42.95" customHeight="1" spans="1:22">
      <c r="A136" s="61">
        <v>40</v>
      </c>
      <c r="B136" s="64" t="s">
        <v>310</v>
      </c>
      <c r="C136" s="61" t="s">
        <v>34</v>
      </c>
      <c r="D136" s="61" t="s">
        <v>246</v>
      </c>
      <c r="E136" s="61" t="s">
        <v>219</v>
      </c>
      <c r="F136" s="64" t="s">
        <v>311</v>
      </c>
      <c r="G136" s="61">
        <v>2021.12</v>
      </c>
      <c r="H136" s="61">
        <v>2021</v>
      </c>
      <c r="I136" s="86">
        <v>1</v>
      </c>
      <c r="J136" s="86">
        <v>95</v>
      </c>
      <c r="K136" s="86"/>
      <c r="L136" s="86"/>
      <c r="M136" s="86">
        <v>95</v>
      </c>
      <c r="N136" s="86">
        <v>95</v>
      </c>
      <c r="O136" s="86">
        <v>0</v>
      </c>
      <c r="P136" s="86"/>
      <c r="Q136" s="86">
        <f t="shared" si="39"/>
        <v>66.5</v>
      </c>
      <c r="R136" s="86"/>
      <c r="S136" s="86"/>
      <c r="T136" s="86">
        <f t="shared" si="38"/>
        <v>66.5</v>
      </c>
      <c r="U136" s="64" t="s">
        <v>37</v>
      </c>
      <c r="V136" s="61"/>
    </row>
    <row r="137" ht="40.5" spans="1:22">
      <c r="A137" s="61">
        <v>41</v>
      </c>
      <c r="B137" s="64" t="s">
        <v>312</v>
      </c>
      <c r="C137" s="61" t="s">
        <v>34</v>
      </c>
      <c r="D137" s="61" t="s">
        <v>278</v>
      </c>
      <c r="E137" s="61" t="s">
        <v>219</v>
      </c>
      <c r="F137" s="64" t="s">
        <v>313</v>
      </c>
      <c r="G137" s="61">
        <v>2021.12</v>
      </c>
      <c r="H137" s="61">
        <v>2021</v>
      </c>
      <c r="I137" s="86">
        <v>1</v>
      </c>
      <c r="J137" s="86">
        <v>90</v>
      </c>
      <c r="K137" s="86"/>
      <c r="L137" s="86"/>
      <c r="M137" s="86">
        <v>90</v>
      </c>
      <c r="N137" s="86">
        <v>90</v>
      </c>
      <c r="O137" s="86">
        <v>0</v>
      </c>
      <c r="P137" s="86"/>
      <c r="Q137" s="86">
        <f t="shared" si="39"/>
        <v>63</v>
      </c>
      <c r="R137" s="86"/>
      <c r="S137" s="86"/>
      <c r="T137" s="86">
        <f t="shared" si="38"/>
        <v>63</v>
      </c>
      <c r="U137" s="64" t="s">
        <v>37</v>
      </c>
      <c r="V137" s="61"/>
    </row>
    <row r="138" ht="60.95" customHeight="1" spans="1:22">
      <c r="A138" s="61">
        <v>42</v>
      </c>
      <c r="B138" s="64" t="s">
        <v>314</v>
      </c>
      <c r="C138" s="61" t="s">
        <v>34</v>
      </c>
      <c r="D138" s="61" t="s">
        <v>243</v>
      </c>
      <c r="E138" s="61" t="s">
        <v>219</v>
      </c>
      <c r="F138" s="64" t="s">
        <v>315</v>
      </c>
      <c r="G138" s="61">
        <v>2021.12</v>
      </c>
      <c r="H138" s="61">
        <v>2021</v>
      </c>
      <c r="I138" s="86">
        <v>1</v>
      </c>
      <c r="J138" s="86">
        <f>200+100+100+226+92</f>
        <v>718</v>
      </c>
      <c r="K138" s="86"/>
      <c r="L138" s="86"/>
      <c r="M138" s="86">
        <f>J138</f>
        <v>718</v>
      </c>
      <c r="N138" s="86">
        <f>M138</f>
        <v>718</v>
      </c>
      <c r="O138" s="86">
        <f>J138*0.5</f>
        <v>359</v>
      </c>
      <c r="P138" s="86"/>
      <c r="Q138" s="86">
        <f>40+10+12+113+42</f>
        <v>217</v>
      </c>
      <c r="R138" s="86"/>
      <c r="S138" s="86"/>
      <c r="T138" s="86">
        <f t="shared" si="38"/>
        <v>217</v>
      </c>
      <c r="U138" s="64" t="s">
        <v>37</v>
      </c>
      <c r="V138" s="61"/>
    </row>
    <row r="139" ht="44.1" customHeight="1" spans="1:22">
      <c r="A139" s="61">
        <v>43</v>
      </c>
      <c r="B139" s="64" t="s">
        <v>316</v>
      </c>
      <c r="C139" s="61" t="s">
        <v>34</v>
      </c>
      <c r="D139" s="61" t="s">
        <v>216</v>
      </c>
      <c r="E139" s="61" t="s">
        <v>219</v>
      </c>
      <c r="F139" s="64" t="s">
        <v>317</v>
      </c>
      <c r="G139" s="61">
        <v>2020.04</v>
      </c>
      <c r="H139" s="61" t="s">
        <v>128</v>
      </c>
      <c r="I139" s="86">
        <v>1</v>
      </c>
      <c r="J139" s="86">
        <v>358</v>
      </c>
      <c r="K139" s="86"/>
      <c r="L139" s="86"/>
      <c r="M139" s="86">
        <v>358</v>
      </c>
      <c r="N139" s="86">
        <v>358</v>
      </c>
      <c r="O139" s="86">
        <f>J139*0.9</f>
        <v>322.2</v>
      </c>
      <c r="P139" s="86"/>
      <c r="Q139" s="86">
        <f>J139*0.1</f>
        <v>35.8</v>
      </c>
      <c r="R139" s="86"/>
      <c r="S139" s="86"/>
      <c r="T139" s="86">
        <f t="shared" si="38"/>
        <v>35.8</v>
      </c>
      <c r="U139" s="64" t="s">
        <v>37</v>
      </c>
      <c r="V139" s="64" t="s">
        <v>318</v>
      </c>
    </row>
    <row r="140" ht="42" customHeight="1" spans="1:22">
      <c r="A140" s="61">
        <v>44</v>
      </c>
      <c r="B140" s="64" t="s">
        <v>319</v>
      </c>
      <c r="C140" s="61" t="s">
        <v>69</v>
      </c>
      <c r="D140" s="61" t="s">
        <v>216</v>
      </c>
      <c r="E140" s="61" t="s">
        <v>219</v>
      </c>
      <c r="F140" s="64" t="s">
        <v>320</v>
      </c>
      <c r="G140" s="61">
        <v>2022.05</v>
      </c>
      <c r="H140" s="61">
        <v>2022</v>
      </c>
      <c r="I140" s="86">
        <v>1</v>
      </c>
      <c r="J140" s="86">
        <v>95</v>
      </c>
      <c r="K140" s="86"/>
      <c r="L140" s="105"/>
      <c r="M140" s="86">
        <v>95</v>
      </c>
      <c r="N140" s="86"/>
      <c r="O140" s="86"/>
      <c r="P140" s="86">
        <v>95</v>
      </c>
      <c r="Q140" s="86">
        <f>P140*0.5</f>
        <v>47.5</v>
      </c>
      <c r="R140" s="86"/>
      <c r="S140" s="105"/>
      <c r="T140" s="86">
        <f t="shared" si="38"/>
        <v>47.5</v>
      </c>
      <c r="U140" s="64" t="s">
        <v>320</v>
      </c>
      <c r="V140" s="64" t="s">
        <v>321</v>
      </c>
    </row>
    <row r="141" ht="45.95" customHeight="1" spans="1:22">
      <c r="A141" s="61">
        <v>45</v>
      </c>
      <c r="B141" s="52" t="s">
        <v>322</v>
      </c>
      <c r="C141" s="56" t="s">
        <v>69</v>
      </c>
      <c r="D141" s="56" t="s">
        <v>216</v>
      </c>
      <c r="E141" s="61" t="s">
        <v>219</v>
      </c>
      <c r="F141" s="52" t="s">
        <v>323</v>
      </c>
      <c r="G141" s="56">
        <v>2022.05</v>
      </c>
      <c r="H141" s="56">
        <v>2022</v>
      </c>
      <c r="I141" s="81">
        <v>1</v>
      </c>
      <c r="J141" s="81">
        <v>98</v>
      </c>
      <c r="K141" s="81"/>
      <c r="L141" s="105"/>
      <c r="M141" s="81">
        <v>98</v>
      </c>
      <c r="N141" s="81"/>
      <c r="O141" s="81"/>
      <c r="P141" s="81">
        <v>98</v>
      </c>
      <c r="Q141" s="81">
        <v>68.6</v>
      </c>
      <c r="R141" s="81"/>
      <c r="S141" s="105"/>
      <c r="T141" s="81">
        <v>68.6</v>
      </c>
      <c r="U141" s="52" t="s">
        <v>323</v>
      </c>
      <c r="V141" s="64" t="s">
        <v>321</v>
      </c>
    </row>
    <row r="142" ht="45" customHeight="1" spans="1:22">
      <c r="A142" s="61">
        <v>46</v>
      </c>
      <c r="B142" s="64" t="s">
        <v>324</v>
      </c>
      <c r="C142" s="61" t="s">
        <v>69</v>
      </c>
      <c r="D142" s="61" t="s">
        <v>216</v>
      </c>
      <c r="E142" s="61" t="s">
        <v>219</v>
      </c>
      <c r="F142" s="64" t="s">
        <v>325</v>
      </c>
      <c r="G142" s="61">
        <v>2022.03</v>
      </c>
      <c r="H142" s="61">
        <v>2022</v>
      </c>
      <c r="I142" s="86">
        <v>1</v>
      </c>
      <c r="J142" s="86">
        <v>95</v>
      </c>
      <c r="K142" s="86"/>
      <c r="L142" s="105"/>
      <c r="M142" s="86">
        <v>95</v>
      </c>
      <c r="N142" s="86"/>
      <c r="O142" s="86"/>
      <c r="P142" s="86">
        <v>95</v>
      </c>
      <c r="Q142" s="86">
        <v>66.5</v>
      </c>
      <c r="R142" s="86"/>
      <c r="S142" s="86"/>
      <c r="T142" s="86">
        <v>66.5</v>
      </c>
      <c r="U142" s="64" t="s">
        <v>326</v>
      </c>
      <c r="V142" s="64" t="s">
        <v>321</v>
      </c>
    </row>
    <row r="143" ht="44.1" customHeight="1" spans="1:22">
      <c r="A143" s="61">
        <v>47</v>
      </c>
      <c r="B143" s="64" t="s">
        <v>327</v>
      </c>
      <c r="C143" s="61" t="s">
        <v>69</v>
      </c>
      <c r="D143" s="61" t="s">
        <v>216</v>
      </c>
      <c r="E143" s="61" t="s">
        <v>219</v>
      </c>
      <c r="F143" s="64" t="s">
        <v>328</v>
      </c>
      <c r="G143" s="61">
        <v>2022.03</v>
      </c>
      <c r="H143" s="61">
        <v>2022</v>
      </c>
      <c r="I143" s="86">
        <v>1</v>
      </c>
      <c r="J143" s="86">
        <v>90</v>
      </c>
      <c r="K143" s="86"/>
      <c r="L143" s="105"/>
      <c r="M143" s="86">
        <v>90</v>
      </c>
      <c r="N143" s="86"/>
      <c r="O143" s="86"/>
      <c r="P143" s="86">
        <v>90</v>
      </c>
      <c r="Q143" s="86">
        <v>63</v>
      </c>
      <c r="R143" s="86"/>
      <c r="S143" s="86"/>
      <c r="T143" s="86">
        <v>63</v>
      </c>
      <c r="U143" s="64" t="s">
        <v>329</v>
      </c>
      <c r="V143" s="64" t="s">
        <v>321</v>
      </c>
    </row>
    <row r="144" ht="41.1" customHeight="1" spans="1:22">
      <c r="A144" s="61">
        <v>48</v>
      </c>
      <c r="B144" s="64" t="s">
        <v>330</v>
      </c>
      <c r="C144" s="61" t="s">
        <v>69</v>
      </c>
      <c r="D144" s="61" t="s">
        <v>216</v>
      </c>
      <c r="E144" s="61" t="s">
        <v>219</v>
      </c>
      <c r="F144" s="64" t="s">
        <v>331</v>
      </c>
      <c r="G144" s="61">
        <v>2022.03</v>
      </c>
      <c r="H144" s="61">
        <v>2022</v>
      </c>
      <c r="I144" s="86">
        <v>1</v>
      </c>
      <c r="J144" s="86">
        <v>95</v>
      </c>
      <c r="K144" s="86"/>
      <c r="L144" s="105"/>
      <c r="M144" s="86">
        <v>95</v>
      </c>
      <c r="N144" s="86"/>
      <c r="O144" s="86"/>
      <c r="P144" s="86">
        <v>95</v>
      </c>
      <c r="Q144" s="86">
        <v>66.5</v>
      </c>
      <c r="R144" s="86"/>
      <c r="S144" s="86"/>
      <c r="T144" s="86">
        <v>66.5</v>
      </c>
      <c r="U144" s="64" t="s">
        <v>332</v>
      </c>
      <c r="V144" s="64" t="s">
        <v>321</v>
      </c>
    </row>
    <row r="145" ht="48" customHeight="1" spans="1:22">
      <c r="A145" s="61">
        <v>49</v>
      </c>
      <c r="B145" s="64" t="s">
        <v>333</v>
      </c>
      <c r="C145" s="61" t="s">
        <v>69</v>
      </c>
      <c r="D145" s="61" t="s">
        <v>216</v>
      </c>
      <c r="E145" s="61" t="s">
        <v>219</v>
      </c>
      <c r="F145" s="64" t="s">
        <v>334</v>
      </c>
      <c r="G145" s="61">
        <v>2022.03</v>
      </c>
      <c r="H145" s="61">
        <v>2022</v>
      </c>
      <c r="I145" s="86">
        <v>1</v>
      </c>
      <c r="J145" s="86">
        <v>90</v>
      </c>
      <c r="K145" s="86"/>
      <c r="L145" s="105"/>
      <c r="M145" s="86">
        <v>90</v>
      </c>
      <c r="N145" s="86"/>
      <c r="O145" s="86"/>
      <c r="P145" s="86">
        <v>90</v>
      </c>
      <c r="Q145" s="86">
        <v>63</v>
      </c>
      <c r="R145" s="86"/>
      <c r="S145" s="86"/>
      <c r="T145" s="86">
        <v>63</v>
      </c>
      <c r="U145" s="64" t="s">
        <v>334</v>
      </c>
      <c r="V145" s="64" t="s">
        <v>321</v>
      </c>
    </row>
    <row r="146" ht="78.95" customHeight="1" spans="1:22">
      <c r="A146" s="61">
        <v>50</v>
      </c>
      <c r="B146" s="64" t="s">
        <v>335</v>
      </c>
      <c r="C146" s="61" t="s">
        <v>69</v>
      </c>
      <c r="D146" s="61" t="s">
        <v>218</v>
      </c>
      <c r="E146" s="61" t="s">
        <v>219</v>
      </c>
      <c r="F146" s="64" t="s">
        <v>336</v>
      </c>
      <c r="G146" s="98">
        <v>2022.11</v>
      </c>
      <c r="H146" s="61">
        <v>2022</v>
      </c>
      <c r="I146" s="86">
        <v>1</v>
      </c>
      <c r="J146" s="86">
        <v>75</v>
      </c>
      <c r="K146" s="86"/>
      <c r="L146" s="86"/>
      <c r="M146" s="86">
        <v>75</v>
      </c>
      <c r="N146" s="86"/>
      <c r="O146" s="86"/>
      <c r="P146" s="86">
        <f>J146</f>
        <v>75</v>
      </c>
      <c r="Q146" s="86">
        <f>P146*0.7</f>
        <v>52.5</v>
      </c>
      <c r="R146" s="86"/>
      <c r="S146" s="86"/>
      <c r="T146" s="86">
        <f>Q146</f>
        <v>52.5</v>
      </c>
      <c r="U146" s="64" t="s">
        <v>145</v>
      </c>
      <c r="V146" s="64" t="s">
        <v>337</v>
      </c>
    </row>
    <row r="147" ht="47" customHeight="1" spans="1:22">
      <c r="A147" s="61">
        <v>51</v>
      </c>
      <c r="B147" s="64" t="s">
        <v>338</v>
      </c>
      <c r="C147" s="61" t="s">
        <v>69</v>
      </c>
      <c r="D147" s="61" t="s">
        <v>266</v>
      </c>
      <c r="E147" s="61" t="s">
        <v>219</v>
      </c>
      <c r="F147" s="64" t="s">
        <v>339</v>
      </c>
      <c r="G147" s="100">
        <v>2022.1</v>
      </c>
      <c r="H147" s="61">
        <v>2022</v>
      </c>
      <c r="I147" s="86">
        <v>1</v>
      </c>
      <c r="J147" s="86">
        <v>65</v>
      </c>
      <c r="K147" s="86"/>
      <c r="L147" s="86"/>
      <c r="M147" s="86">
        <v>65</v>
      </c>
      <c r="N147" s="86"/>
      <c r="O147" s="86"/>
      <c r="P147" s="86">
        <f>J147</f>
        <v>65</v>
      </c>
      <c r="Q147" s="86">
        <f>P147*0.7</f>
        <v>45.5</v>
      </c>
      <c r="R147" s="86"/>
      <c r="S147" s="86"/>
      <c r="T147" s="86">
        <f t="shared" ref="T147:T150" si="40">Q147</f>
        <v>45.5</v>
      </c>
      <c r="U147" s="64" t="s">
        <v>145</v>
      </c>
      <c r="V147" s="64" t="s">
        <v>337</v>
      </c>
    </row>
    <row r="148" ht="45" customHeight="1" spans="1:22">
      <c r="A148" s="61">
        <v>52</v>
      </c>
      <c r="B148" s="64" t="s">
        <v>340</v>
      </c>
      <c r="C148" s="61" t="s">
        <v>69</v>
      </c>
      <c r="D148" s="61" t="s">
        <v>216</v>
      </c>
      <c r="E148" s="61" t="s">
        <v>219</v>
      </c>
      <c r="F148" s="64" t="s">
        <v>341</v>
      </c>
      <c r="G148" s="61">
        <v>2022.08</v>
      </c>
      <c r="H148" s="61">
        <v>2022</v>
      </c>
      <c r="I148" s="86">
        <v>1</v>
      </c>
      <c r="J148" s="86">
        <v>48</v>
      </c>
      <c r="K148" s="86"/>
      <c r="L148" s="86"/>
      <c r="M148" s="86">
        <v>48</v>
      </c>
      <c r="N148" s="86"/>
      <c r="O148" s="86"/>
      <c r="P148" s="86">
        <v>48</v>
      </c>
      <c r="Q148" s="86">
        <f>P148*0.7</f>
        <v>33.6</v>
      </c>
      <c r="R148" s="86"/>
      <c r="S148" s="86"/>
      <c r="T148" s="86">
        <f t="shared" si="40"/>
        <v>33.6</v>
      </c>
      <c r="U148" s="64" t="s">
        <v>341</v>
      </c>
      <c r="V148" s="64" t="s">
        <v>342</v>
      </c>
    </row>
    <row r="149" ht="45" customHeight="1" spans="1:22">
      <c r="A149" s="61">
        <v>53</v>
      </c>
      <c r="B149" s="64" t="s">
        <v>343</v>
      </c>
      <c r="C149" s="61" t="s">
        <v>69</v>
      </c>
      <c r="D149" s="61" t="s">
        <v>216</v>
      </c>
      <c r="E149" s="61" t="s">
        <v>219</v>
      </c>
      <c r="F149" s="64" t="s">
        <v>344</v>
      </c>
      <c r="G149" s="61">
        <v>2022.08</v>
      </c>
      <c r="H149" s="61">
        <v>2022</v>
      </c>
      <c r="I149" s="86">
        <v>1</v>
      </c>
      <c r="J149" s="86">
        <v>49.5</v>
      </c>
      <c r="K149" s="86"/>
      <c r="L149" s="76">
        <v>49.5</v>
      </c>
      <c r="M149" s="86"/>
      <c r="N149" s="86"/>
      <c r="O149" s="86"/>
      <c r="P149" s="86">
        <v>49.5</v>
      </c>
      <c r="Q149" s="86">
        <f>P149*0.7</f>
        <v>34.65</v>
      </c>
      <c r="R149" s="86"/>
      <c r="S149" s="86">
        <f>Q149</f>
        <v>34.65</v>
      </c>
      <c r="T149" s="86"/>
      <c r="U149" s="64" t="s">
        <v>344</v>
      </c>
      <c r="V149" s="64" t="s">
        <v>345</v>
      </c>
    </row>
    <row r="150" ht="45" customHeight="1" spans="1:22">
      <c r="A150" s="61">
        <v>54</v>
      </c>
      <c r="B150" s="64" t="s">
        <v>346</v>
      </c>
      <c r="C150" s="61" t="s">
        <v>69</v>
      </c>
      <c r="D150" s="61" t="s">
        <v>216</v>
      </c>
      <c r="E150" s="61" t="s">
        <v>219</v>
      </c>
      <c r="F150" s="64" t="s">
        <v>347</v>
      </c>
      <c r="G150" s="61">
        <v>2022.11</v>
      </c>
      <c r="H150" s="61">
        <v>2022</v>
      </c>
      <c r="I150" s="86">
        <v>1</v>
      </c>
      <c r="J150" s="86">
        <v>150</v>
      </c>
      <c r="K150" s="86"/>
      <c r="L150" s="86"/>
      <c r="M150" s="86">
        <v>150</v>
      </c>
      <c r="N150" s="86"/>
      <c r="O150" s="86"/>
      <c r="P150" s="86">
        <v>150</v>
      </c>
      <c r="Q150" s="86">
        <f>P150*0.7</f>
        <v>105</v>
      </c>
      <c r="R150" s="86"/>
      <c r="S150" s="86"/>
      <c r="T150" s="86">
        <f t="shared" si="40"/>
        <v>105</v>
      </c>
      <c r="U150" s="64" t="s">
        <v>347</v>
      </c>
      <c r="V150" s="64" t="s">
        <v>347</v>
      </c>
    </row>
    <row r="151" ht="45.95" customHeight="1" spans="1:22">
      <c r="A151" s="61">
        <v>55</v>
      </c>
      <c r="B151" s="64" t="s">
        <v>348</v>
      </c>
      <c r="C151" s="61" t="s">
        <v>116</v>
      </c>
      <c r="D151" s="61" t="s">
        <v>216</v>
      </c>
      <c r="E151" s="61" t="s">
        <v>219</v>
      </c>
      <c r="F151" s="64" t="s">
        <v>349</v>
      </c>
      <c r="G151" s="61"/>
      <c r="H151" s="61"/>
      <c r="I151" s="86">
        <v>1</v>
      </c>
      <c r="J151" s="86">
        <v>95</v>
      </c>
      <c r="K151" s="86"/>
      <c r="L151" s="86"/>
      <c r="M151" s="86">
        <v>95</v>
      </c>
      <c r="N151" s="86"/>
      <c r="O151" s="86"/>
      <c r="P151" s="86"/>
      <c r="Q151" s="86"/>
      <c r="R151" s="86"/>
      <c r="S151" s="105"/>
      <c r="T151" s="86"/>
      <c r="U151" s="64" t="s">
        <v>118</v>
      </c>
      <c r="V151" s="64" t="s">
        <v>350</v>
      </c>
    </row>
    <row r="152" ht="42.95" customHeight="1" spans="1:22">
      <c r="A152" s="61">
        <v>56</v>
      </c>
      <c r="B152" s="64" t="s">
        <v>351</v>
      </c>
      <c r="C152" s="61" t="s">
        <v>116</v>
      </c>
      <c r="D152" s="61" t="s">
        <v>216</v>
      </c>
      <c r="E152" s="61" t="s">
        <v>219</v>
      </c>
      <c r="F152" s="64" t="s">
        <v>352</v>
      </c>
      <c r="G152" s="61"/>
      <c r="H152" s="61"/>
      <c r="I152" s="86">
        <v>1</v>
      </c>
      <c r="J152" s="86">
        <v>95</v>
      </c>
      <c r="K152" s="86"/>
      <c r="L152" s="105"/>
      <c r="M152" s="86">
        <v>95</v>
      </c>
      <c r="N152" s="86"/>
      <c r="O152" s="86"/>
      <c r="P152" s="86"/>
      <c r="Q152" s="86"/>
      <c r="R152" s="86"/>
      <c r="S152" s="105"/>
      <c r="T152" s="86"/>
      <c r="U152" s="64" t="s">
        <v>118</v>
      </c>
      <c r="V152" s="64" t="s">
        <v>353</v>
      </c>
    </row>
    <row r="153" ht="44.1" customHeight="1" spans="1:22">
      <c r="A153" s="61">
        <v>57</v>
      </c>
      <c r="B153" s="64" t="s">
        <v>354</v>
      </c>
      <c r="C153" s="61" t="s">
        <v>116</v>
      </c>
      <c r="D153" s="61" t="s">
        <v>216</v>
      </c>
      <c r="E153" s="61" t="s">
        <v>219</v>
      </c>
      <c r="F153" s="64" t="s">
        <v>355</v>
      </c>
      <c r="G153" s="61"/>
      <c r="H153" s="61"/>
      <c r="I153" s="86">
        <v>1</v>
      </c>
      <c r="J153" s="86">
        <v>95</v>
      </c>
      <c r="K153" s="86"/>
      <c r="L153" s="105"/>
      <c r="M153" s="86">
        <v>95</v>
      </c>
      <c r="N153" s="86"/>
      <c r="O153" s="86"/>
      <c r="P153" s="86"/>
      <c r="Q153" s="86"/>
      <c r="R153" s="86"/>
      <c r="S153" s="105"/>
      <c r="T153" s="86"/>
      <c r="U153" s="64" t="s">
        <v>118</v>
      </c>
      <c r="V153" s="64" t="s">
        <v>356</v>
      </c>
    </row>
    <row r="154" ht="45" customHeight="1" spans="1:22">
      <c r="A154" s="61">
        <v>58</v>
      </c>
      <c r="B154" s="64" t="s">
        <v>357</v>
      </c>
      <c r="C154" s="61" t="s">
        <v>116</v>
      </c>
      <c r="D154" s="61" t="s">
        <v>216</v>
      </c>
      <c r="E154" s="61" t="s">
        <v>219</v>
      </c>
      <c r="F154" s="64" t="s">
        <v>358</v>
      </c>
      <c r="G154" s="61"/>
      <c r="H154" s="61"/>
      <c r="I154" s="86">
        <v>1</v>
      </c>
      <c r="J154" s="86">
        <v>95</v>
      </c>
      <c r="K154" s="86"/>
      <c r="L154" s="86"/>
      <c r="M154" s="86">
        <v>95</v>
      </c>
      <c r="N154" s="86"/>
      <c r="O154" s="86"/>
      <c r="P154" s="86"/>
      <c r="Q154" s="86"/>
      <c r="R154" s="86"/>
      <c r="S154" s="86"/>
      <c r="T154" s="86"/>
      <c r="U154" s="64" t="s">
        <v>118</v>
      </c>
      <c r="V154" s="64" t="s">
        <v>359</v>
      </c>
    </row>
    <row r="155" ht="44.1" customHeight="1" spans="1:22">
      <c r="A155" s="61">
        <v>59</v>
      </c>
      <c r="B155" s="64" t="s">
        <v>360</v>
      </c>
      <c r="C155" s="61" t="s">
        <v>116</v>
      </c>
      <c r="D155" s="61" t="s">
        <v>216</v>
      </c>
      <c r="E155" s="61" t="s">
        <v>219</v>
      </c>
      <c r="F155" s="64" t="s">
        <v>361</v>
      </c>
      <c r="G155" s="61"/>
      <c r="H155" s="61"/>
      <c r="I155" s="86">
        <v>1</v>
      </c>
      <c r="J155" s="86">
        <v>360</v>
      </c>
      <c r="K155" s="86"/>
      <c r="L155" s="86"/>
      <c r="M155" s="86">
        <v>360</v>
      </c>
      <c r="N155" s="86"/>
      <c r="O155" s="86"/>
      <c r="P155" s="86"/>
      <c r="Q155" s="86"/>
      <c r="R155" s="86"/>
      <c r="S155" s="86"/>
      <c r="T155" s="86"/>
      <c r="U155" s="64" t="s">
        <v>118</v>
      </c>
      <c r="V155" s="64" t="s">
        <v>362</v>
      </c>
    </row>
    <row r="156" ht="44.1" customHeight="1" spans="1:22">
      <c r="A156" s="61">
        <v>60</v>
      </c>
      <c r="B156" s="64" t="s">
        <v>363</v>
      </c>
      <c r="C156" s="61" t="s">
        <v>116</v>
      </c>
      <c r="D156" s="61" t="s">
        <v>216</v>
      </c>
      <c r="E156" s="61" t="s">
        <v>219</v>
      </c>
      <c r="F156" s="64" t="s">
        <v>364</v>
      </c>
      <c r="G156" s="61"/>
      <c r="H156" s="61"/>
      <c r="I156" s="86">
        <v>1</v>
      </c>
      <c r="J156" s="86">
        <v>190</v>
      </c>
      <c r="K156" s="86"/>
      <c r="L156" s="86"/>
      <c r="M156" s="86">
        <v>190</v>
      </c>
      <c r="N156" s="86"/>
      <c r="O156" s="86"/>
      <c r="P156" s="86"/>
      <c r="Q156" s="86"/>
      <c r="R156" s="86"/>
      <c r="S156" s="86"/>
      <c r="T156" s="86"/>
      <c r="U156" s="64" t="s">
        <v>118</v>
      </c>
      <c r="V156" s="64" t="s">
        <v>365</v>
      </c>
    </row>
    <row r="157" ht="44.1" customHeight="1" spans="1:22">
      <c r="A157" s="61">
        <v>61</v>
      </c>
      <c r="B157" s="64" t="s">
        <v>366</v>
      </c>
      <c r="C157" s="61" t="s">
        <v>116</v>
      </c>
      <c r="D157" s="61" t="s">
        <v>216</v>
      </c>
      <c r="E157" s="61" t="s">
        <v>219</v>
      </c>
      <c r="F157" s="64" t="s">
        <v>367</v>
      </c>
      <c r="G157" s="61"/>
      <c r="H157" s="61"/>
      <c r="I157" s="86">
        <v>1</v>
      </c>
      <c r="J157" s="86">
        <v>180</v>
      </c>
      <c r="K157" s="86"/>
      <c r="L157" s="86"/>
      <c r="M157" s="86">
        <v>180</v>
      </c>
      <c r="N157" s="86"/>
      <c r="O157" s="86"/>
      <c r="P157" s="86"/>
      <c r="Q157" s="86"/>
      <c r="R157" s="86"/>
      <c r="S157" s="86"/>
      <c r="T157" s="86"/>
      <c r="U157" s="64" t="s">
        <v>118</v>
      </c>
      <c r="V157" s="64" t="s">
        <v>368</v>
      </c>
    </row>
    <row r="158" ht="42.95" customHeight="1" spans="1:22">
      <c r="A158" s="61">
        <v>62</v>
      </c>
      <c r="B158" s="64" t="s">
        <v>369</v>
      </c>
      <c r="C158" s="61" t="s">
        <v>116</v>
      </c>
      <c r="D158" s="61" t="s">
        <v>216</v>
      </c>
      <c r="E158" s="61" t="s">
        <v>219</v>
      </c>
      <c r="F158" s="64" t="s">
        <v>370</v>
      </c>
      <c r="G158" s="61"/>
      <c r="H158" s="61"/>
      <c r="I158" s="86">
        <v>1</v>
      </c>
      <c r="J158" s="86">
        <v>180</v>
      </c>
      <c r="K158" s="86"/>
      <c r="L158" s="86"/>
      <c r="M158" s="86">
        <v>180</v>
      </c>
      <c r="N158" s="86"/>
      <c r="O158" s="86"/>
      <c r="P158" s="86"/>
      <c r="Q158" s="86"/>
      <c r="R158" s="86"/>
      <c r="S158" s="86"/>
      <c r="T158" s="86"/>
      <c r="U158" s="64" t="s">
        <v>118</v>
      </c>
      <c r="V158" s="64" t="s">
        <v>368</v>
      </c>
    </row>
    <row r="159" ht="45" customHeight="1" spans="1:22">
      <c r="A159" s="61">
        <v>63</v>
      </c>
      <c r="B159" s="64" t="s">
        <v>371</v>
      </c>
      <c r="C159" s="61" t="s">
        <v>116</v>
      </c>
      <c r="D159" s="61" t="s">
        <v>216</v>
      </c>
      <c r="E159" s="61" t="s">
        <v>219</v>
      </c>
      <c r="F159" s="64" t="s">
        <v>372</v>
      </c>
      <c r="G159" s="61"/>
      <c r="H159" s="61"/>
      <c r="I159" s="86">
        <v>1</v>
      </c>
      <c r="J159" s="86">
        <v>80</v>
      </c>
      <c r="K159" s="86"/>
      <c r="L159" s="86"/>
      <c r="M159" s="86">
        <v>80</v>
      </c>
      <c r="N159" s="86"/>
      <c r="O159" s="86"/>
      <c r="P159" s="86"/>
      <c r="Q159" s="86"/>
      <c r="R159" s="86"/>
      <c r="S159" s="86"/>
      <c r="T159" s="86"/>
      <c r="U159" s="64" t="s">
        <v>118</v>
      </c>
      <c r="V159" s="64" t="s">
        <v>353</v>
      </c>
    </row>
    <row r="160" ht="45" customHeight="1" spans="1:22">
      <c r="A160" s="61">
        <v>64</v>
      </c>
      <c r="B160" s="64" t="s">
        <v>373</v>
      </c>
      <c r="C160" s="61" t="s">
        <v>116</v>
      </c>
      <c r="D160" s="61" t="s">
        <v>218</v>
      </c>
      <c r="E160" s="61" t="s">
        <v>219</v>
      </c>
      <c r="F160" s="64" t="s">
        <v>374</v>
      </c>
      <c r="G160" s="104"/>
      <c r="H160" s="61"/>
      <c r="I160" s="86">
        <v>1</v>
      </c>
      <c r="J160" s="86">
        <v>95</v>
      </c>
      <c r="K160" s="101"/>
      <c r="L160" s="101"/>
      <c r="M160" s="86">
        <v>95</v>
      </c>
      <c r="N160" s="86"/>
      <c r="O160" s="86"/>
      <c r="P160" s="86"/>
      <c r="Q160" s="86"/>
      <c r="R160" s="101"/>
      <c r="S160" s="101"/>
      <c r="T160" s="86"/>
      <c r="U160" s="64" t="s">
        <v>118</v>
      </c>
      <c r="V160" s="64" t="s">
        <v>321</v>
      </c>
    </row>
    <row r="161" ht="44.1" customHeight="1" spans="1:22">
      <c r="A161" s="61">
        <v>65</v>
      </c>
      <c r="B161" s="64" t="s">
        <v>375</v>
      </c>
      <c r="C161" s="61" t="s">
        <v>116</v>
      </c>
      <c r="D161" s="61" t="s">
        <v>218</v>
      </c>
      <c r="E161" s="61" t="s">
        <v>219</v>
      </c>
      <c r="F161" s="64" t="s">
        <v>376</v>
      </c>
      <c r="G161" s="61"/>
      <c r="H161" s="61"/>
      <c r="I161" s="86">
        <v>1</v>
      </c>
      <c r="J161" s="86">
        <v>175</v>
      </c>
      <c r="K161" s="101"/>
      <c r="L161" s="101"/>
      <c r="M161" s="86">
        <v>175</v>
      </c>
      <c r="N161" s="86"/>
      <c r="O161" s="86"/>
      <c r="P161" s="86"/>
      <c r="Q161" s="86"/>
      <c r="R161" s="101"/>
      <c r="S161" s="101"/>
      <c r="T161" s="86"/>
      <c r="U161" s="64" t="s">
        <v>118</v>
      </c>
      <c r="V161" s="64" t="s">
        <v>368</v>
      </c>
    </row>
    <row r="162" ht="42.95" customHeight="1" spans="1:22">
      <c r="A162" s="61">
        <v>66</v>
      </c>
      <c r="B162" s="64" t="s">
        <v>377</v>
      </c>
      <c r="C162" s="61" t="s">
        <v>116</v>
      </c>
      <c r="D162" s="61" t="s">
        <v>216</v>
      </c>
      <c r="E162" s="61" t="s">
        <v>219</v>
      </c>
      <c r="F162" s="64" t="s">
        <v>309</v>
      </c>
      <c r="G162" s="100"/>
      <c r="H162" s="61"/>
      <c r="I162" s="86">
        <v>1</v>
      </c>
      <c r="J162" s="86">
        <v>85</v>
      </c>
      <c r="K162" s="86"/>
      <c r="L162" s="86"/>
      <c r="M162" s="86">
        <v>85</v>
      </c>
      <c r="N162" s="86"/>
      <c r="O162" s="86"/>
      <c r="P162" s="86"/>
      <c r="Q162" s="86"/>
      <c r="R162" s="101"/>
      <c r="S162" s="101"/>
      <c r="T162" s="86"/>
      <c r="U162" s="64" t="s">
        <v>118</v>
      </c>
      <c r="V162" s="64" t="s">
        <v>321</v>
      </c>
    </row>
    <row r="163" ht="45" customHeight="1" spans="1:22">
      <c r="A163" s="61">
        <v>67</v>
      </c>
      <c r="B163" s="64" t="s">
        <v>378</v>
      </c>
      <c r="C163" s="61" t="s">
        <v>116</v>
      </c>
      <c r="D163" s="61" t="s">
        <v>216</v>
      </c>
      <c r="E163" s="61" t="s">
        <v>219</v>
      </c>
      <c r="F163" s="64" t="s">
        <v>379</v>
      </c>
      <c r="G163" s="100"/>
      <c r="H163" s="61"/>
      <c r="I163" s="86">
        <v>1</v>
      </c>
      <c r="J163" s="86">
        <v>90</v>
      </c>
      <c r="K163" s="86"/>
      <c r="L163" s="86"/>
      <c r="M163" s="86">
        <v>90</v>
      </c>
      <c r="N163" s="86"/>
      <c r="O163" s="86"/>
      <c r="P163" s="86"/>
      <c r="Q163" s="86"/>
      <c r="R163" s="101"/>
      <c r="S163" s="101"/>
      <c r="T163" s="86"/>
      <c r="U163" s="64" t="s">
        <v>118</v>
      </c>
      <c r="V163" s="64" t="s">
        <v>321</v>
      </c>
    </row>
    <row r="164" ht="45" customHeight="1" spans="1:22">
      <c r="A164" s="61">
        <v>68</v>
      </c>
      <c r="B164" s="64" t="s">
        <v>380</v>
      </c>
      <c r="C164" s="61" t="s">
        <v>116</v>
      </c>
      <c r="D164" s="61" t="s">
        <v>216</v>
      </c>
      <c r="E164" s="61" t="s">
        <v>219</v>
      </c>
      <c r="F164" s="64" t="s">
        <v>381</v>
      </c>
      <c r="G164" s="100"/>
      <c r="H164" s="61"/>
      <c r="I164" s="86">
        <v>1</v>
      </c>
      <c r="J164" s="86">
        <v>95</v>
      </c>
      <c r="K164" s="86"/>
      <c r="L164" s="86"/>
      <c r="M164" s="86">
        <v>95</v>
      </c>
      <c r="N164" s="86"/>
      <c r="O164" s="86"/>
      <c r="P164" s="86"/>
      <c r="Q164" s="86"/>
      <c r="R164" s="101"/>
      <c r="S164" s="101"/>
      <c r="T164" s="86"/>
      <c r="U164" s="64" t="s">
        <v>118</v>
      </c>
      <c r="V164" s="64" t="s">
        <v>321</v>
      </c>
    </row>
    <row r="165" ht="48" customHeight="1" spans="1:22">
      <c r="A165" s="61">
        <v>69</v>
      </c>
      <c r="B165" s="64" t="s">
        <v>382</v>
      </c>
      <c r="C165" s="61" t="s">
        <v>116</v>
      </c>
      <c r="D165" s="61" t="s">
        <v>216</v>
      </c>
      <c r="E165" s="61" t="s">
        <v>219</v>
      </c>
      <c r="F165" s="64" t="s">
        <v>383</v>
      </c>
      <c r="G165" s="100"/>
      <c r="H165" s="61"/>
      <c r="I165" s="86">
        <v>1</v>
      </c>
      <c r="J165" s="86">
        <v>90</v>
      </c>
      <c r="K165" s="86"/>
      <c r="L165" s="86"/>
      <c r="M165" s="86">
        <v>90</v>
      </c>
      <c r="N165" s="86"/>
      <c r="O165" s="86"/>
      <c r="P165" s="86"/>
      <c r="Q165" s="86"/>
      <c r="R165" s="101"/>
      <c r="S165" s="101"/>
      <c r="T165" s="86"/>
      <c r="U165" s="64" t="s">
        <v>118</v>
      </c>
      <c r="V165" s="64" t="s">
        <v>353</v>
      </c>
    </row>
    <row r="166" ht="42.95" customHeight="1" spans="1:22">
      <c r="A166" s="61">
        <v>70</v>
      </c>
      <c r="B166" s="64" t="s">
        <v>384</v>
      </c>
      <c r="C166" s="61" t="s">
        <v>116</v>
      </c>
      <c r="D166" s="61" t="s">
        <v>216</v>
      </c>
      <c r="E166" s="61" t="s">
        <v>219</v>
      </c>
      <c r="F166" s="64" t="s">
        <v>385</v>
      </c>
      <c r="G166" s="100"/>
      <c r="H166" s="61"/>
      <c r="I166" s="86">
        <v>1</v>
      </c>
      <c r="J166" s="86">
        <v>85</v>
      </c>
      <c r="K166" s="86"/>
      <c r="L166" s="86"/>
      <c r="M166" s="86">
        <v>85</v>
      </c>
      <c r="N166" s="86"/>
      <c r="O166" s="86"/>
      <c r="P166" s="86"/>
      <c r="Q166" s="86"/>
      <c r="R166" s="101"/>
      <c r="S166" s="101"/>
      <c r="T166" s="86"/>
      <c r="U166" s="64" t="s">
        <v>118</v>
      </c>
      <c r="V166" s="64" t="s">
        <v>353</v>
      </c>
    </row>
    <row r="167" ht="45" customHeight="1" spans="1:22">
      <c r="A167" s="61">
        <v>71</v>
      </c>
      <c r="B167" s="64" t="s">
        <v>386</v>
      </c>
      <c r="C167" s="61" t="s">
        <v>116</v>
      </c>
      <c r="D167" s="61" t="s">
        <v>216</v>
      </c>
      <c r="E167" s="61" t="s">
        <v>219</v>
      </c>
      <c r="F167" s="64" t="s">
        <v>387</v>
      </c>
      <c r="G167" s="100"/>
      <c r="H167" s="61"/>
      <c r="I167" s="86">
        <v>1</v>
      </c>
      <c r="J167" s="86">
        <v>170</v>
      </c>
      <c r="K167" s="86"/>
      <c r="L167" s="86"/>
      <c r="M167" s="86">
        <v>170</v>
      </c>
      <c r="N167" s="86"/>
      <c r="O167" s="86"/>
      <c r="P167" s="86"/>
      <c r="Q167" s="86"/>
      <c r="R167" s="101"/>
      <c r="S167" s="101"/>
      <c r="T167" s="86"/>
      <c r="U167" s="64" t="s">
        <v>118</v>
      </c>
      <c r="V167" s="64" t="s">
        <v>353</v>
      </c>
    </row>
    <row r="168" ht="45" customHeight="1" spans="1:22">
      <c r="A168" s="61">
        <v>72</v>
      </c>
      <c r="B168" s="64" t="s">
        <v>388</v>
      </c>
      <c r="C168" s="61" t="s">
        <v>116</v>
      </c>
      <c r="D168" s="61" t="s">
        <v>216</v>
      </c>
      <c r="E168" s="61" t="s">
        <v>219</v>
      </c>
      <c r="F168" s="64" t="s">
        <v>389</v>
      </c>
      <c r="G168" s="100"/>
      <c r="H168" s="61"/>
      <c r="I168" s="86">
        <v>1</v>
      </c>
      <c r="J168" s="86">
        <v>88</v>
      </c>
      <c r="K168" s="86"/>
      <c r="L168" s="86"/>
      <c r="M168" s="86">
        <v>88</v>
      </c>
      <c r="N168" s="86"/>
      <c r="O168" s="86"/>
      <c r="P168" s="86"/>
      <c r="Q168" s="86"/>
      <c r="R168" s="101"/>
      <c r="S168" s="101"/>
      <c r="T168" s="86"/>
      <c r="U168" s="64" t="s">
        <v>118</v>
      </c>
      <c r="V168" s="64" t="s">
        <v>353</v>
      </c>
    </row>
    <row r="169" ht="44.1" customHeight="1" spans="1:22">
      <c r="A169" s="61">
        <v>73</v>
      </c>
      <c r="B169" s="64" t="s">
        <v>390</v>
      </c>
      <c r="C169" s="61" t="s">
        <v>116</v>
      </c>
      <c r="D169" s="61" t="s">
        <v>216</v>
      </c>
      <c r="E169" s="61" t="s">
        <v>219</v>
      </c>
      <c r="F169" s="64" t="s">
        <v>391</v>
      </c>
      <c r="G169" s="100"/>
      <c r="H169" s="61"/>
      <c r="I169" s="86">
        <v>1</v>
      </c>
      <c r="J169" s="86">
        <v>185</v>
      </c>
      <c r="K169" s="86"/>
      <c r="L169" s="86"/>
      <c r="M169" s="86">
        <v>185</v>
      </c>
      <c r="N169" s="86"/>
      <c r="O169" s="86"/>
      <c r="P169" s="86"/>
      <c r="Q169" s="86"/>
      <c r="R169" s="101"/>
      <c r="S169" s="101"/>
      <c r="T169" s="86"/>
      <c r="U169" s="64" t="s">
        <v>118</v>
      </c>
      <c r="V169" s="64" t="s">
        <v>353</v>
      </c>
    </row>
    <row r="170" ht="42.95" customHeight="1" spans="1:22">
      <c r="A170" s="61">
        <v>74</v>
      </c>
      <c r="B170" s="64" t="s">
        <v>392</v>
      </c>
      <c r="C170" s="61" t="s">
        <v>116</v>
      </c>
      <c r="D170" s="61" t="s">
        <v>216</v>
      </c>
      <c r="E170" s="61" t="s">
        <v>219</v>
      </c>
      <c r="F170" s="64" t="s">
        <v>361</v>
      </c>
      <c r="G170" s="100"/>
      <c r="H170" s="61"/>
      <c r="I170" s="86">
        <v>1</v>
      </c>
      <c r="J170" s="86">
        <v>92</v>
      </c>
      <c r="K170" s="86"/>
      <c r="L170" s="86"/>
      <c r="M170" s="86">
        <v>92</v>
      </c>
      <c r="N170" s="86"/>
      <c r="O170" s="86"/>
      <c r="P170" s="86"/>
      <c r="Q170" s="86"/>
      <c r="R170" s="101"/>
      <c r="S170" s="101"/>
      <c r="T170" s="86"/>
      <c r="U170" s="64" t="s">
        <v>118</v>
      </c>
      <c r="V170" s="64" t="s">
        <v>353</v>
      </c>
    </row>
    <row r="171" ht="40.5" spans="1:22">
      <c r="A171" s="61">
        <v>75</v>
      </c>
      <c r="B171" s="64" t="s">
        <v>393</v>
      </c>
      <c r="C171" s="61" t="s">
        <v>116</v>
      </c>
      <c r="D171" s="61" t="s">
        <v>216</v>
      </c>
      <c r="E171" s="61" t="s">
        <v>219</v>
      </c>
      <c r="F171" s="64" t="s">
        <v>394</v>
      </c>
      <c r="G171" s="100"/>
      <c r="H171" s="61"/>
      <c r="I171" s="86">
        <v>1</v>
      </c>
      <c r="J171" s="86">
        <v>190</v>
      </c>
      <c r="K171" s="86"/>
      <c r="L171" s="86"/>
      <c r="M171" s="86">
        <v>190</v>
      </c>
      <c r="N171" s="86"/>
      <c r="O171" s="86"/>
      <c r="P171" s="86"/>
      <c r="Q171" s="86"/>
      <c r="R171" s="101"/>
      <c r="S171" s="101"/>
      <c r="T171" s="86"/>
      <c r="U171" s="64" t="s">
        <v>118</v>
      </c>
      <c r="V171" s="64" t="s">
        <v>353</v>
      </c>
    </row>
    <row r="172" ht="40.5" spans="1:22">
      <c r="A172" s="61">
        <v>76</v>
      </c>
      <c r="B172" s="64" t="s">
        <v>395</v>
      </c>
      <c r="C172" s="61" t="s">
        <v>116</v>
      </c>
      <c r="D172" s="61" t="s">
        <v>216</v>
      </c>
      <c r="E172" s="61" t="s">
        <v>219</v>
      </c>
      <c r="F172" s="64" t="s">
        <v>396</v>
      </c>
      <c r="G172" s="100"/>
      <c r="H172" s="61"/>
      <c r="I172" s="86">
        <v>1</v>
      </c>
      <c r="J172" s="86">
        <v>88</v>
      </c>
      <c r="K172" s="86"/>
      <c r="L172" s="86"/>
      <c r="M172" s="86">
        <v>88</v>
      </c>
      <c r="N172" s="86"/>
      <c r="O172" s="86"/>
      <c r="P172" s="86"/>
      <c r="Q172" s="86"/>
      <c r="R172" s="101"/>
      <c r="S172" s="101"/>
      <c r="T172" s="86"/>
      <c r="U172" s="64" t="s">
        <v>118</v>
      </c>
      <c r="V172" s="64" t="s">
        <v>353</v>
      </c>
    </row>
    <row r="173" ht="44.1" customHeight="1" spans="1:22">
      <c r="A173" s="61">
        <v>77</v>
      </c>
      <c r="B173" s="64" t="s">
        <v>397</v>
      </c>
      <c r="C173" s="61" t="s">
        <v>116</v>
      </c>
      <c r="D173" s="61" t="s">
        <v>216</v>
      </c>
      <c r="E173" s="61" t="s">
        <v>219</v>
      </c>
      <c r="F173" s="64" t="s">
        <v>398</v>
      </c>
      <c r="G173" s="100"/>
      <c r="H173" s="61"/>
      <c r="I173" s="86">
        <v>1</v>
      </c>
      <c r="J173" s="86">
        <v>180</v>
      </c>
      <c r="K173" s="86"/>
      <c r="L173" s="86"/>
      <c r="M173" s="86">
        <v>180</v>
      </c>
      <c r="N173" s="86"/>
      <c r="O173" s="86"/>
      <c r="P173" s="86"/>
      <c r="Q173" s="86"/>
      <c r="R173" s="101"/>
      <c r="S173" s="101"/>
      <c r="T173" s="86"/>
      <c r="U173" s="64" t="s">
        <v>118</v>
      </c>
      <c r="V173" s="64" t="s">
        <v>359</v>
      </c>
    </row>
    <row r="174" ht="42.95" customHeight="1" spans="1:22">
      <c r="A174" s="61">
        <v>78</v>
      </c>
      <c r="B174" s="64" t="s">
        <v>399</v>
      </c>
      <c r="C174" s="61" t="s">
        <v>116</v>
      </c>
      <c r="D174" s="61" t="s">
        <v>216</v>
      </c>
      <c r="E174" s="61" t="s">
        <v>219</v>
      </c>
      <c r="F174" s="64" t="s">
        <v>400</v>
      </c>
      <c r="G174" s="100"/>
      <c r="H174" s="61"/>
      <c r="I174" s="86">
        <v>1</v>
      </c>
      <c r="J174" s="86">
        <v>93</v>
      </c>
      <c r="K174" s="86"/>
      <c r="L174" s="86"/>
      <c r="M174" s="86">
        <v>93</v>
      </c>
      <c r="N174" s="86"/>
      <c r="O174" s="86"/>
      <c r="P174" s="86"/>
      <c r="Q174" s="86"/>
      <c r="R174" s="101"/>
      <c r="S174" s="101"/>
      <c r="T174" s="86"/>
      <c r="U174" s="64" t="s">
        <v>118</v>
      </c>
      <c r="V174" s="64" t="s">
        <v>353</v>
      </c>
    </row>
    <row r="175" ht="44.1" customHeight="1" spans="1:22">
      <c r="A175" s="61">
        <v>79</v>
      </c>
      <c r="B175" s="64" t="s">
        <v>401</v>
      </c>
      <c r="C175" s="61" t="s">
        <v>116</v>
      </c>
      <c r="D175" s="61" t="s">
        <v>216</v>
      </c>
      <c r="E175" s="61" t="s">
        <v>219</v>
      </c>
      <c r="F175" s="64" t="s">
        <v>370</v>
      </c>
      <c r="G175" s="100"/>
      <c r="H175" s="61"/>
      <c r="I175" s="86">
        <v>1</v>
      </c>
      <c r="J175" s="86">
        <v>95</v>
      </c>
      <c r="K175" s="86"/>
      <c r="L175" s="86"/>
      <c r="M175" s="86">
        <v>95</v>
      </c>
      <c r="N175" s="86"/>
      <c r="O175" s="86"/>
      <c r="P175" s="86"/>
      <c r="Q175" s="86"/>
      <c r="R175" s="101"/>
      <c r="S175" s="101"/>
      <c r="T175" s="86"/>
      <c r="U175" s="64" t="s">
        <v>118</v>
      </c>
      <c r="V175" s="64" t="s">
        <v>353</v>
      </c>
    </row>
    <row r="176" ht="45" customHeight="1" spans="1:22">
      <c r="A176" s="61">
        <v>80</v>
      </c>
      <c r="B176" s="64" t="s">
        <v>402</v>
      </c>
      <c r="C176" s="61" t="s">
        <v>116</v>
      </c>
      <c r="D176" s="61" t="s">
        <v>216</v>
      </c>
      <c r="E176" s="61" t="s">
        <v>219</v>
      </c>
      <c r="F176" s="64" t="s">
        <v>403</v>
      </c>
      <c r="G176" s="100"/>
      <c r="H176" s="61"/>
      <c r="I176" s="86">
        <v>1</v>
      </c>
      <c r="J176" s="86">
        <v>90</v>
      </c>
      <c r="K176" s="86"/>
      <c r="L176" s="86"/>
      <c r="M176" s="86">
        <v>90</v>
      </c>
      <c r="N176" s="86"/>
      <c r="O176" s="86"/>
      <c r="P176" s="86"/>
      <c r="Q176" s="86"/>
      <c r="R176" s="101"/>
      <c r="S176" s="101"/>
      <c r="T176" s="86"/>
      <c r="U176" s="64" t="s">
        <v>118</v>
      </c>
      <c r="V176" s="64" t="s">
        <v>353</v>
      </c>
    </row>
    <row r="177" ht="44.1" customHeight="1" spans="1:22">
      <c r="A177" s="61">
        <v>81</v>
      </c>
      <c r="B177" s="64" t="s">
        <v>404</v>
      </c>
      <c r="C177" s="61" t="s">
        <v>116</v>
      </c>
      <c r="D177" s="61" t="s">
        <v>216</v>
      </c>
      <c r="E177" s="61" t="s">
        <v>219</v>
      </c>
      <c r="F177" s="64" t="s">
        <v>405</v>
      </c>
      <c r="G177" s="100"/>
      <c r="H177" s="61"/>
      <c r="I177" s="86">
        <v>1</v>
      </c>
      <c r="J177" s="86">
        <v>88</v>
      </c>
      <c r="K177" s="86"/>
      <c r="L177" s="86"/>
      <c r="M177" s="86">
        <v>88</v>
      </c>
      <c r="N177" s="86"/>
      <c r="O177" s="86"/>
      <c r="P177" s="86"/>
      <c r="Q177" s="86"/>
      <c r="R177" s="101"/>
      <c r="S177" s="101"/>
      <c r="T177" s="86"/>
      <c r="U177" s="64" t="s">
        <v>118</v>
      </c>
      <c r="V177" s="64" t="s">
        <v>353</v>
      </c>
    </row>
    <row r="178" ht="45" customHeight="1" spans="1:22">
      <c r="A178" s="61">
        <v>82</v>
      </c>
      <c r="B178" s="64" t="s">
        <v>406</v>
      </c>
      <c r="C178" s="61" t="s">
        <v>116</v>
      </c>
      <c r="D178" s="61" t="s">
        <v>216</v>
      </c>
      <c r="E178" s="61" t="s">
        <v>219</v>
      </c>
      <c r="F178" s="64" t="s">
        <v>407</v>
      </c>
      <c r="G178" s="100"/>
      <c r="H178" s="61"/>
      <c r="I178" s="86">
        <v>1</v>
      </c>
      <c r="J178" s="86">
        <v>86</v>
      </c>
      <c r="K178" s="86"/>
      <c r="L178" s="86"/>
      <c r="M178" s="86">
        <v>86</v>
      </c>
      <c r="N178" s="86"/>
      <c r="O178" s="86"/>
      <c r="P178" s="86"/>
      <c r="Q178" s="86"/>
      <c r="R178" s="101"/>
      <c r="S178" s="101"/>
      <c r="T178" s="86"/>
      <c r="U178" s="64" t="s">
        <v>118</v>
      </c>
      <c r="V178" s="64" t="s">
        <v>353</v>
      </c>
    </row>
    <row r="179" ht="44.1" customHeight="1" spans="1:22">
      <c r="A179" s="61">
        <v>83</v>
      </c>
      <c r="B179" s="64" t="s">
        <v>408</v>
      </c>
      <c r="C179" s="61" t="s">
        <v>116</v>
      </c>
      <c r="D179" s="61" t="s">
        <v>216</v>
      </c>
      <c r="E179" s="61" t="s">
        <v>219</v>
      </c>
      <c r="F179" s="64" t="s">
        <v>409</v>
      </c>
      <c r="G179" s="100"/>
      <c r="H179" s="61"/>
      <c r="I179" s="86">
        <v>1</v>
      </c>
      <c r="J179" s="86">
        <v>87</v>
      </c>
      <c r="K179" s="86"/>
      <c r="L179" s="86"/>
      <c r="M179" s="86">
        <v>87</v>
      </c>
      <c r="N179" s="86"/>
      <c r="O179" s="86"/>
      <c r="P179" s="86"/>
      <c r="Q179" s="86"/>
      <c r="R179" s="101"/>
      <c r="S179" s="101"/>
      <c r="T179" s="86"/>
      <c r="U179" s="64" t="s">
        <v>118</v>
      </c>
      <c r="V179" s="64" t="s">
        <v>353</v>
      </c>
    </row>
    <row r="180" ht="42.95" customHeight="1" spans="1:22">
      <c r="A180" s="61">
        <v>84</v>
      </c>
      <c r="B180" s="64" t="s">
        <v>410</v>
      </c>
      <c r="C180" s="61" t="s">
        <v>116</v>
      </c>
      <c r="D180" s="61" t="s">
        <v>216</v>
      </c>
      <c r="E180" s="61" t="s">
        <v>219</v>
      </c>
      <c r="F180" s="64" t="s">
        <v>411</v>
      </c>
      <c r="G180" s="100"/>
      <c r="H180" s="61"/>
      <c r="I180" s="86">
        <v>1</v>
      </c>
      <c r="J180" s="86">
        <v>190</v>
      </c>
      <c r="K180" s="86"/>
      <c r="L180" s="86"/>
      <c r="M180" s="86">
        <v>190</v>
      </c>
      <c r="N180" s="86"/>
      <c r="O180" s="86"/>
      <c r="P180" s="86"/>
      <c r="Q180" s="86"/>
      <c r="R180" s="86"/>
      <c r="S180" s="86"/>
      <c r="T180" s="86"/>
      <c r="U180" s="64" t="s">
        <v>118</v>
      </c>
      <c r="V180" s="64" t="s">
        <v>350</v>
      </c>
    </row>
    <row r="181" ht="44.1" customHeight="1" spans="1:22">
      <c r="A181" s="61">
        <v>85</v>
      </c>
      <c r="B181" s="64" t="s">
        <v>412</v>
      </c>
      <c r="C181" s="61" t="s">
        <v>116</v>
      </c>
      <c r="D181" s="61" t="s">
        <v>216</v>
      </c>
      <c r="E181" s="61" t="s">
        <v>219</v>
      </c>
      <c r="F181" s="64" t="s">
        <v>413</v>
      </c>
      <c r="G181" s="61"/>
      <c r="H181" s="61"/>
      <c r="I181" s="86">
        <v>1</v>
      </c>
      <c r="J181" s="86">
        <v>185</v>
      </c>
      <c r="K181" s="86"/>
      <c r="L181" s="86"/>
      <c r="M181" s="86">
        <v>185</v>
      </c>
      <c r="N181" s="86"/>
      <c r="O181" s="86"/>
      <c r="P181" s="86"/>
      <c r="Q181" s="86"/>
      <c r="R181" s="86"/>
      <c r="S181" s="86"/>
      <c r="T181" s="86"/>
      <c r="U181" s="64" t="s">
        <v>118</v>
      </c>
      <c r="V181" s="64" t="s">
        <v>350</v>
      </c>
    </row>
    <row r="182" ht="42" customHeight="1" spans="1:22">
      <c r="A182" s="61">
        <v>86</v>
      </c>
      <c r="B182" s="64" t="s">
        <v>414</v>
      </c>
      <c r="C182" s="61" t="s">
        <v>116</v>
      </c>
      <c r="D182" s="61" t="s">
        <v>216</v>
      </c>
      <c r="E182" s="61" t="s">
        <v>219</v>
      </c>
      <c r="F182" s="64" t="s">
        <v>415</v>
      </c>
      <c r="G182" s="100"/>
      <c r="H182" s="61"/>
      <c r="I182" s="86">
        <v>1</v>
      </c>
      <c r="J182" s="86">
        <v>180</v>
      </c>
      <c r="K182" s="86"/>
      <c r="L182" s="86"/>
      <c r="M182" s="86">
        <v>180</v>
      </c>
      <c r="N182" s="86"/>
      <c r="O182" s="86"/>
      <c r="P182" s="86"/>
      <c r="Q182" s="86"/>
      <c r="R182" s="86"/>
      <c r="S182" s="86"/>
      <c r="T182" s="86"/>
      <c r="U182" s="64" t="s">
        <v>118</v>
      </c>
      <c r="V182" s="64" t="s">
        <v>350</v>
      </c>
    </row>
    <row r="183" ht="40.5" spans="1:22">
      <c r="A183" s="61">
        <v>87</v>
      </c>
      <c r="B183" s="64" t="s">
        <v>416</v>
      </c>
      <c r="C183" s="61" t="s">
        <v>116</v>
      </c>
      <c r="D183" s="61" t="s">
        <v>216</v>
      </c>
      <c r="E183" s="61" t="s">
        <v>219</v>
      </c>
      <c r="F183" s="64" t="s">
        <v>417</v>
      </c>
      <c r="G183" s="61"/>
      <c r="H183" s="61"/>
      <c r="I183" s="86">
        <v>1</v>
      </c>
      <c r="J183" s="86">
        <v>90</v>
      </c>
      <c r="K183" s="86"/>
      <c r="L183" s="86"/>
      <c r="M183" s="86">
        <v>90</v>
      </c>
      <c r="N183" s="86"/>
      <c r="O183" s="86"/>
      <c r="P183" s="86"/>
      <c r="Q183" s="86"/>
      <c r="R183" s="86"/>
      <c r="S183" s="86"/>
      <c r="T183" s="86"/>
      <c r="U183" s="64" t="s">
        <v>118</v>
      </c>
      <c r="V183" s="64" t="s">
        <v>350</v>
      </c>
    </row>
    <row r="184" ht="40.5" spans="1:22">
      <c r="A184" s="61">
        <v>88</v>
      </c>
      <c r="B184" s="64" t="s">
        <v>418</v>
      </c>
      <c r="C184" s="61" t="s">
        <v>116</v>
      </c>
      <c r="D184" s="61" t="s">
        <v>216</v>
      </c>
      <c r="E184" s="61" t="s">
        <v>219</v>
      </c>
      <c r="F184" s="64" t="s">
        <v>419</v>
      </c>
      <c r="G184" s="61"/>
      <c r="H184" s="61"/>
      <c r="I184" s="86">
        <v>1</v>
      </c>
      <c r="J184" s="86">
        <v>95</v>
      </c>
      <c r="K184" s="86"/>
      <c r="L184" s="86"/>
      <c r="M184" s="86">
        <v>95</v>
      </c>
      <c r="N184" s="86"/>
      <c r="O184" s="86"/>
      <c r="P184" s="86"/>
      <c r="Q184" s="86"/>
      <c r="R184" s="86"/>
      <c r="S184" s="86"/>
      <c r="T184" s="86"/>
      <c r="U184" s="64" t="s">
        <v>118</v>
      </c>
      <c r="V184" s="64" t="s">
        <v>350</v>
      </c>
    </row>
    <row r="185" ht="40.5" spans="1:22">
      <c r="A185" s="61">
        <v>89</v>
      </c>
      <c r="B185" s="64" t="s">
        <v>420</v>
      </c>
      <c r="C185" s="61" t="s">
        <v>116</v>
      </c>
      <c r="D185" s="61" t="s">
        <v>216</v>
      </c>
      <c r="E185" s="61" t="s">
        <v>219</v>
      </c>
      <c r="F185" s="64" t="s">
        <v>421</v>
      </c>
      <c r="G185" s="100"/>
      <c r="H185" s="61"/>
      <c r="I185" s="86">
        <v>1</v>
      </c>
      <c r="J185" s="86">
        <v>95</v>
      </c>
      <c r="K185" s="86"/>
      <c r="L185" s="86"/>
      <c r="M185" s="86">
        <v>95</v>
      </c>
      <c r="N185" s="86"/>
      <c r="O185" s="86"/>
      <c r="P185" s="86"/>
      <c r="Q185" s="86"/>
      <c r="R185" s="86"/>
      <c r="S185" s="86"/>
      <c r="T185" s="86"/>
      <c r="U185" s="64" t="s">
        <v>118</v>
      </c>
      <c r="V185" s="64" t="s">
        <v>350</v>
      </c>
    </row>
    <row r="186" ht="40.5" spans="1:22">
      <c r="A186" s="61">
        <v>90</v>
      </c>
      <c r="B186" s="64" t="s">
        <v>422</v>
      </c>
      <c r="C186" s="61" t="s">
        <v>116</v>
      </c>
      <c r="D186" s="61" t="s">
        <v>216</v>
      </c>
      <c r="E186" s="61" t="s">
        <v>219</v>
      </c>
      <c r="F186" s="64" t="s">
        <v>423</v>
      </c>
      <c r="G186" s="61"/>
      <c r="H186" s="61"/>
      <c r="I186" s="86">
        <v>1</v>
      </c>
      <c r="J186" s="86">
        <v>95</v>
      </c>
      <c r="K186" s="101"/>
      <c r="L186" s="101"/>
      <c r="M186" s="86">
        <v>95</v>
      </c>
      <c r="N186" s="86"/>
      <c r="O186" s="86"/>
      <c r="P186" s="86"/>
      <c r="Q186" s="86"/>
      <c r="R186" s="101"/>
      <c r="S186" s="101"/>
      <c r="T186" s="86"/>
      <c r="U186" s="64" t="s">
        <v>118</v>
      </c>
      <c r="V186" s="64" t="s">
        <v>424</v>
      </c>
    </row>
    <row r="187" ht="40.5" spans="1:22">
      <c r="A187" s="61">
        <v>91</v>
      </c>
      <c r="B187" s="64" t="s">
        <v>425</v>
      </c>
      <c r="C187" s="61" t="s">
        <v>116</v>
      </c>
      <c r="D187" s="61" t="s">
        <v>216</v>
      </c>
      <c r="E187" s="61" t="s">
        <v>219</v>
      </c>
      <c r="F187" s="64" t="s">
        <v>426</v>
      </c>
      <c r="G187" s="61"/>
      <c r="H187" s="61"/>
      <c r="I187" s="86">
        <v>1</v>
      </c>
      <c r="J187" s="86">
        <v>95</v>
      </c>
      <c r="K187" s="101"/>
      <c r="L187" s="101"/>
      <c r="M187" s="86">
        <v>95</v>
      </c>
      <c r="N187" s="86"/>
      <c r="O187" s="86"/>
      <c r="P187" s="86"/>
      <c r="Q187" s="86"/>
      <c r="R187" s="101"/>
      <c r="S187" s="101"/>
      <c r="T187" s="86"/>
      <c r="U187" s="64" t="s">
        <v>118</v>
      </c>
      <c r="V187" s="64" t="s">
        <v>353</v>
      </c>
    </row>
    <row r="188" ht="59.1" customHeight="1" spans="1:22">
      <c r="A188" s="61">
        <v>92</v>
      </c>
      <c r="B188" s="64" t="s">
        <v>427</v>
      </c>
      <c r="C188" s="61" t="s">
        <v>116</v>
      </c>
      <c r="D188" s="61" t="s">
        <v>216</v>
      </c>
      <c r="E188" s="61" t="s">
        <v>219</v>
      </c>
      <c r="F188" s="64" t="s">
        <v>428</v>
      </c>
      <c r="G188" s="61"/>
      <c r="H188" s="61"/>
      <c r="I188" s="86">
        <v>1</v>
      </c>
      <c r="J188" s="86">
        <v>300</v>
      </c>
      <c r="K188" s="101"/>
      <c r="L188" s="101"/>
      <c r="M188" s="86">
        <v>300</v>
      </c>
      <c r="N188" s="86"/>
      <c r="O188" s="86"/>
      <c r="P188" s="86"/>
      <c r="Q188" s="86"/>
      <c r="R188" s="101"/>
      <c r="S188" s="101"/>
      <c r="T188" s="86"/>
      <c r="U188" s="64" t="s">
        <v>118</v>
      </c>
      <c r="V188" s="64" t="s">
        <v>359</v>
      </c>
    </row>
    <row r="189" ht="45.95" customHeight="1" spans="1:22">
      <c r="A189" s="61">
        <v>93</v>
      </c>
      <c r="B189" s="64" t="s">
        <v>429</v>
      </c>
      <c r="C189" s="61" t="s">
        <v>116</v>
      </c>
      <c r="D189" s="61" t="s">
        <v>266</v>
      </c>
      <c r="E189" s="61" t="s">
        <v>219</v>
      </c>
      <c r="F189" s="64" t="s">
        <v>430</v>
      </c>
      <c r="G189" s="61"/>
      <c r="H189" s="61"/>
      <c r="I189" s="86">
        <v>1</v>
      </c>
      <c r="J189" s="86">
        <v>95</v>
      </c>
      <c r="K189" s="101"/>
      <c r="L189" s="101"/>
      <c r="M189" s="86">
        <v>95</v>
      </c>
      <c r="N189" s="86"/>
      <c r="O189" s="86"/>
      <c r="P189" s="86"/>
      <c r="Q189" s="86"/>
      <c r="R189" s="101"/>
      <c r="S189" s="101"/>
      <c r="T189" s="86"/>
      <c r="U189" s="64" t="s">
        <v>118</v>
      </c>
      <c r="V189" s="64" t="s">
        <v>365</v>
      </c>
    </row>
    <row r="190" ht="44.1" customHeight="1" spans="1:22">
      <c r="A190" s="61">
        <v>94</v>
      </c>
      <c r="B190" s="64" t="s">
        <v>431</v>
      </c>
      <c r="C190" s="61" t="s">
        <v>116</v>
      </c>
      <c r="D190" s="61" t="s">
        <v>216</v>
      </c>
      <c r="E190" s="61" t="s">
        <v>219</v>
      </c>
      <c r="F190" s="64" t="s">
        <v>430</v>
      </c>
      <c r="G190" s="61"/>
      <c r="H190" s="61"/>
      <c r="I190" s="86">
        <v>1</v>
      </c>
      <c r="J190" s="86">
        <v>85</v>
      </c>
      <c r="K190" s="101"/>
      <c r="L190" s="101"/>
      <c r="M190" s="86">
        <v>85</v>
      </c>
      <c r="N190" s="86"/>
      <c r="O190" s="86"/>
      <c r="P190" s="86"/>
      <c r="Q190" s="86"/>
      <c r="R190" s="101"/>
      <c r="S190" s="101"/>
      <c r="T190" s="86"/>
      <c r="U190" s="64" t="s">
        <v>118</v>
      </c>
      <c r="V190" s="64" t="s">
        <v>365</v>
      </c>
    </row>
    <row r="191" ht="42.95" customHeight="1" spans="1:22">
      <c r="A191" s="61">
        <v>95</v>
      </c>
      <c r="B191" s="64" t="s">
        <v>432</v>
      </c>
      <c r="C191" s="61" t="s">
        <v>116</v>
      </c>
      <c r="D191" s="61" t="s">
        <v>433</v>
      </c>
      <c r="E191" s="61" t="s">
        <v>219</v>
      </c>
      <c r="F191" s="64" t="s">
        <v>434</v>
      </c>
      <c r="G191" s="61"/>
      <c r="H191" s="61"/>
      <c r="I191" s="86">
        <v>1</v>
      </c>
      <c r="J191" s="86">
        <v>90</v>
      </c>
      <c r="K191" s="86"/>
      <c r="L191" s="86"/>
      <c r="M191" s="86">
        <v>90</v>
      </c>
      <c r="N191" s="86"/>
      <c r="O191" s="86"/>
      <c r="P191" s="86"/>
      <c r="Q191" s="86"/>
      <c r="R191" s="86"/>
      <c r="S191" s="86"/>
      <c r="T191" s="86"/>
      <c r="U191" s="64" t="s">
        <v>118</v>
      </c>
      <c r="V191" s="64" t="s">
        <v>435</v>
      </c>
    </row>
    <row r="192" ht="44.1" customHeight="1" spans="1:22">
      <c r="A192" s="61">
        <v>96</v>
      </c>
      <c r="B192" s="64" t="s">
        <v>436</v>
      </c>
      <c r="C192" s="61" t="s">
        <v>116</v>
      </c>
      <c r="D192" s="61" t="s">
        <v>216</v>
      </c>
      <c r="E192" s="61" t="s">
        <v>219</v>
      </c>
      <c r="F192" s="64" t="s">
        <v>437</v>
      </c>
      <c r="G192" s="61"/>
      <c r="H192" s="61"/>
      <c r="I192" s="86">
        <v>1</v>
      </c>
      <c r="J192" s="86">
        <v>90</v>
      </c>
      <c r="K192" s="86"/>
      <c r="L192" s="86"/>
      <c r="M192" s="86">
        <v>90</v>
      </c>
      <c r="N192" s="86"/>
      <c r="O192" s="86"/>
      <c r="P192" s="86"/>
      <c r="Q192" s="86"/>
      <c r="R192" s="86"/>
      <c r="S192" s="86"/>
      <c r="T192" s="86"/>
      <c r="U192" s="64" t="s">
        <v>118</v>
      </c>
      <c r="V192" s="64" t="s">
        <v>438</v>
      </c>
    </row>
    <row r="193" ht="45.95" customHeight="1" spans="1:22">
      <c r="A193" s="61">
        <v>97</v>
      </c>
      <c r="B193" s="64" t="s">
        <v>439</v>
      </c>
      <c r="C193" s="61" t="s">
        <v>116</v>
      </c>
      <c r="D193" s="61" t="s">
        <v>216</v>
      </c>
      <c r="E193" s="61" t="s">
        <v>219</v>
      </c>
      <c r="F193" s="64" t="s">
        <v>440</v>
      </c>
      <c r="G193" s="61"/>
      <c r="H193" s="61"/>
      <c r="I193" s="86">
        <v>1</v>
      </c>
      <c r="J193" s="86">
        <v>90</v>
      </c>
      <c r="K193" s="86"/>
      <c r="L193" s="86"/>
      <c r="M193" s="86">
        <v>90</v>
      </c>
      <c r="N193" s="86"/>
      <c r="O193" s="86"/>
      <c r="P193" s="86"/>
      <c r="Q193" s="86"/>
      <c r="R193" s="86"/>
      <c r="S193" s="86"/>
      <c r="T193" s="86"/>
      <c r="U193" s="64" t="s">
        <v>118</v>
      </c>
      <c r="V193" s="64" t="s">
        <v>438</v>
      </c>
    </row>
    <row r="194" ht="42.95" customHeight="1" spans="1:22">
      <c r="A194" s="61">
        <v>98</v>
      </c>
      <c r="B194" s="64" t="s">
        <v>441</v>
      </c>
      <c r="C194" s="61" t="s">
        <v>116</v>
      </c>
      <c r="D194" s="61" t="s">
        <v>216</v>
      </c>
      <c r="E194" s="61" t="s">
        <v>219</v>
      </c>
      <c r="F194" s="64" t="s">
        <v>442</v>
      </c>
      <c r="G194" s="61"/>
      <c r="H194" s="61"/>
      <c r="I194" s="86">
        <v>1</v>
      </c>
      <c r="J194" s="86">
        <v>195</v>
      </c>
      <c r="K194" s="86"/>
      <c r="L194" s="86"/>
      <c r="M194" s="86">
        <v>195</v>
      </c>
      <c r="N194" s="86"/>
      <c r="O194" s="86"/>
      <c r="P194" s="86"/>
      <c r="Q194" s="86"/>
      <c r="R194" s="86"/>
      <c r="S194" s="86"/>
      <c r="T194" s="86"/>
      <c r="U194" s="64" t="s">
        <v>118</v>
      </c>
      <c r="V194" s="64" t="s">
        <v>438</v>
      </c>
    </row>
    <row r="195" ht="42" customHeight="1" spans="1:22">
      <c r="A195" s="61">
        <v>99</v>
      </c>
      <c r="B195" s="64" t="s">
        <v>443</v>
      </c>
      <c r="C195" s="61" t="s">
        <v>116</v>
      </c>
      <c r="D195" s="61" t="s">
        <v>216</v>
      </c>
      <c r="E195" s="61" t="s">
        <v>219</v>
      </c>
      <c r="F195" s="64" t="s">
        <v>444</v>
      </c>
      <c r="G195" s="100"/>
      <c r="H195" s="61"/>
      <c r="I195" s="86">
        <v>1</v>
      </c>
      <c r="J195" s="86">
        <v>190</v>
      </c>
      <c r="K195" s="86"/>
      <c r="L195" s="86"/>
      <c r="M195" s="86">
        <v>190</v>
      </c>
      <c r="N195" s="86"/>
      <c r="O195" s="86"/>
      <c r="P195" s="86"/>
      <c r="Q195" s="86"/>
      <c r="R195" s="86"/>
      <c r="S195" s="86"/>
      <c r="T195" s="86"/>
      <c r="U195" s="64" t="s">
        <v>118</v>
      </c>
      <c r="V195" s="64" t="s">
        <v>438</v>
      </c>
    </row>
    <row r="196" ht="42" customHeight="1" spans="1:22">
      <c r="A196" s="61">
        <v>100</v>
      </c>
      <c r="B196" s="64" t="s">
        <v>445</v>
      </c>
      <c r="C196" s="61" t="s">
        <v>116</v>
      </c>
      <c r="D196" s="61" t="s">
        <v>266</v>
      </c>
      <c r="E196" s="61" t="s">
        <v>219</v>
      </c>
      <c r="F196" s="64" t="s">
        <v>446</v>
      </c>
      <c r="G196" s="61"/>
      <c r="H196" s="61"/>
      <c r="I196" s="86">
        <v>1</v>
      </c>
      <c r="J196" s="86">
        <v>85</v>
      </c>
      <c r="K196" s="101"/>
      <c r="L196" s="101"/>
      <c r="M196" s="86">
        <v>85</v>
      </c>
      <c r="N196" s="86"/>
      <c r="O196" s="86"/>
      <c r="P196" s="86"/>
      <c r="Q196" s="86"/>
      <c r="R196" s="101"/>
      <c r="S196" s="101"/>
      <c r="T196" s="86"/>
      <c r="U196" s="64" t="s">
        <v>118</v>
      </c>
      <c r="V196" s="64" t="s">
        <v>368</v>
      </c>
    </row>
    <row r="197" ht="45" customHeight="1" spans="1:22">
      <c r="A197" s="61">
        <v>101</v>
      </c>
      <c r="B197" s="64" t="s">
        <v>447</v>
      </c>
      <c r="C197" s="61" t="s">
        <v>116</v>
      </c>
      <c r="D197" s="61" t="s">
        <v>218</v>
      </c>
      <c r="E197" s="61" t="s">
        <v>219</v>
      </c>
      <c r="F197" s="64" t="s">
        <v>448</v>
      </c>
      <c r="G197" s="61"/>
      <c r="H197" s="61"/>
      <c r="I197" s="86">
        <v>1</v>
      </c>
      <c r="J197" s="86">
        <v>49.8</v>
      </c>
      <c r="K197" s="101"/>
      <c r="L197" s="101"/>
      <c r="M197" s="86">
        <v>49.8</v>
      </c>
      <c r="N197" s="86"/>
      <c r="O197" s="86"/>
      <c r="P197" s="86"/>
      <c r="Q197" s="86"/>
      <c r="R197" s="101"/>
      <c r="S197" s="101"/>
      <c r="T197" s="86"/>
      <c r="U197" s="64" t="s">
        <v>118</v>
      </c>
      <c r="V197" s="64" t="s">
        <v>368</v>
      </c>
    </row>
    <row r="198" s="5" customFormat="1" ht="24.95" customHeight="1" spans="1:22">
      <c r="A198" s="36" t="s">
        <v>449</v>
      </c>
      <c r="B198" s="23"/>
      <c r="C198" s="23"/>
      <c r="D198" s="23"/>
      <c r="E198" s="23"/>
      <c r="F198" s="23"/>
      <c r="G198" s="24"/>
      <c r="H198" s="24"/>
      <c r="I198" s="74"/>
      <c r="J198" s="74"/>
      <c r="K198" s="74"/>
      <c r="L198" s="74"/>
      <c r="M198" s="74"/>
      <c r="N198" s="74"/>
      <c r="O198" s="74"/>
      <c r="P198" s="74"/>
      <c r="Q198" s="74"/>
      <c r="R198" s="74"/>
      <c r="S198" s="74"/>
      <c r="T198" s="74"/>
      <c r="U198" s="23"/>
      <c r="V198" s="90"/>
    </row>
    <row r="199" s="4" customFormat="1" ht="24.95" customHeight="1" spans="1:22">
      <c r="A199" s="22" t="s">
        <v>32</v>
      </c>
      <c r="B199" s="23"/>
      <c r="C199" s="24"/>
      <c r="D199" s="24"/>
      <c r="E199" s="25"/>
      <c r="F199" s="26"/>
      <c r="G199" s="27"/>
      <c r="H199" s="28"/>
      <c r="I199" s="72">
        <f>I200+I201+I202+I203</f>
        <v>40</v>
      </c>
      <c r="J199" s="72">
        <f t="shared" ref="J199:T199" si="41">J200+J201+J202+J203</f>
        <v>7037</v>
      </c>
      <c r="K199" s="72">
        <f t="shared" si="41"/>
        <v>0</v>
      </c>
      <c r="L199" s="72">
        <f t="shared" si="41"/>
        <v>190</v>
      </c>
      <c r="M199" s="72">
        <f t="shared" si="41"/>
        <v>6847</v>
      </c>
      <c r="N199" s="72">
        <f t="shared" si="41"/>
        <v>1016</v>
      </c>
      <c r="O199" s="72">
        <f t="shared" si="41"/>
        <v>537</v>
      </c>
      <c r="P199" s="72">
        <f t="shared" si="41"/>
        <v>2144</v>
      </c>
      <c r="Q199" s="72">
        <f t="shared" si="41"/>
        <v>1512.6</v>
      </c>
      <c r="R199" s="72">
        <f t="shared" si="41"/>
        <v>0</v>
      </c>
      <c r="S199" s="72">
        <f t="shared" si="41"/>
        <v>83</v>
      </c>
      <c r="T199" s="72">
        <f t="shared" si="41"/>
        <v>1429.4</v>
      </c>
      <c r="U199" s="26"/>
      <c r="V199" s="88"/>
    </row>
    <row r="200" s="5" customFormat="1" ht="24.95" customHeight="1" spans="1:22">
      <c r="A200" s="42" t="s">
        <v>26</v>
      </c>
      <c r="B200" s="43"/>
      <c r="C200" s="44"/>
      <c r="D200" s="44"/>
      <c r="E200" s="45"/>
      <c r="F200" s="46"/>
      <c r="G200" s="47"/>
      <c r="H200" s="48"/>
      <c r="I200" s="76">
        <f>SUM(I204:I208)</f>
        <v>5</v>
      </c>
      <c r="J200" s="76">
        <f t="shared" ref="J200:T200" si="42">SUM(J204:J208)</f>
        <v>816</v>
      </c>
      <c r="K200" s="76">
        <f t="shared" si="42"/>
        <v>0</v>
      </c>
      <c r="L200" s="76">
        <f t="shared" si="42"/>
        <v>0</v>
      </c>
      <c r="M200" s="76">
        <f t="shared" si="42"/>
        <v>816</v>
      </c>
      <c r="N200" s="76">
        <f t="shared" si="42"/>
        <v>816</v>
      </c>
      <c r="O200" s="76">
        <f t="shared" si="42"/>
        <v>437</v>
      </c>
      <c r="P200" s="76">
        <f t="shared" si="42"/>
        <v>0</v>
      </c>
      <c r="Q200" s="76">
        <f t="shared" si="42"/>
        <v>162</v>
      </c>
      <c r="R200" s="76">
        <f t="shared" si="42"/>
        <v>0</v>
      </c>
      <c r="S200" s="76">
        <f t="shared" si="42"/>
        <v>0</v>
      </c>
      <c r="T200" s="76">
        <f t="shared" si="42"/>
        <v>162</v>
      </c>
      <c r="U200" s="46"/>
      <c r="V200" s="92"/>
    </row>
    <row r="201" s="5" customFormat="1" ht="24.95" customHeight="1" spans="1:22">
      <c r="A201" s="42" t="s">
        <v>27</v>
      </c>
      <c r="B201" s="43"/>
      <c r="C201" s="44"/>
      <c r="D201" s="44"/>
      <c r="E201" s="45"/>
      <c r="F201" s="46"/>
      <c r="G201" s="47"/>
      <c r="H201" s="48"/>
      <c r="I201" s="76">
        <f>SUM(I209:I210)</f>
        <v>2</v>
      </c>
      <c r="J201" s="76">
        <f t="shared" ref="J201:T201" si="43">SUM(J209:J210)</f>
        <v>670</v>
      </c>
      <c r="K201" s="76">
        <f t="shared" si="43"/>
        <v>0</v>
      </c>
      <c r="L201" s="76">
        <f t="shared" si="43"/>
        <v>0</v>
      </c>
      <c r="M201" s="76">
        <f t="shared" si="43"/>
        <v>670</v>
      </c>
      <c r="N201" s="76">
        <f t="shared" si="43"/>
        <v>200</v>
      </c>
      <c r="O201" s="76">
        <f t="shared" si="43"/>
        <v>100</v>
      </c>
      <c r="P201" s="76">
        <f t="shared" si="43"/>
        <v>470</v>
      </c>
      <c r="Q201" s="76">
        <f t="shared" si="43"/>
        <v>235</v>
      </c>
      <c r="R201" s="76">
        <f t="shared" si="43"/>
        <v>0</v>
      </c>
      <c r="S201" s="76">
        <f t="shared" si="43"/>
        <v>0</v>
      </c>
      <c r="T201" s="76">
        <f t="shared" si="43"/>
        <v>235</v>
      </c>
      <c r="U201" s="46"/>
      <c r="V201" s="92"/>
    </row>
    <row r="202" s="5" customFormat="1" ht="24.95" customHeight="1" spans="1:22">
      <c r="A202" s="42" t="s">
        <v>28</v>
      </c>
      <c r="B202" s="43"/>
      <c r="C202" s="44"/>
      <c r="D202" s="44"/>
      <c r="E202" s="45"/>
      <c r="F202" s="46"/>
      <c r="G202" s="47"/>
      <c r="H202" s="48"/>
      <c r="I202" s="76">
        <f>SUM(I211:I229)</f>
        <v>19</v>
      </c>
      <c r="J202" s="76">
        <f t="shared" ref="J202:T202" si="44">SUM(J211:J229)</f>
        <v>1774</v>
      </c>
      <c r="K202" s="76">
        <f t="shared" si="44"/>
        <v>0</v>
      </c>
      <c r="L202" s="76">
        <f t="shared" si="44"/>
        <v>190</v>
      </c>
      <c r="M202" s="76">
        <f t="shared" si="44"/>
        <v>1584</v>
      </c>
      <c r="N202" s="76">
        <f t="shared" si="44"/>
        <v>0</v>
      </c>
      <c r="O202" s="76">
        <f t="shared" si="44"/>
        <v>0</v>
      </c>
      <c r="P202" s="76">
        <f t="shared" si="44"/>
        <v>1674</v>
      </c>
      <c r="Q202" s="76">
        <f t="shared" si="44"/>
        <v>1115.6</v>
      </c>
      <c r="R202" s="76">
        <f t="shared" si="44"/>
        <v>0</v>
      </c>
      <c r="S202" s="76">
        <f t="shared" si="44"/>
        <v>83</v>
      </c>
      <c r="T202" s="76">
        <f t="shared" si="44"/>
        <v>1032.4</v>
      </c>
      <c r="U202" s="46"/>
      <c r="V202" s="92"/>
    </row>
    <row r="203" s="5" customFormat="1" ht="24.95" customHeight="1" spans="1:22">
      <c r="A203" s="42" t="s">
        <v>30</v>
      </c>
      <c r="B203" s="43"/>
      <c r="C203" s="44"/>
      <c r="D203" s="44"/>
      <c r="E203" s="45"/>
      <c r="F203" s="46"/>
      <c r="G203" s="47"/>
      <c r="H203" s="48"/>
      <c r="I203" s="76">
        <f t="shared" ref="I203:T203" si="45">SUM(I230:I243)</f>
        <v>14</v>
      </c>
      <c r="J203" s="76">
        <f t="shared" si="45"/>
        <v>3777</v>
      </c>
      <c r="K203" s="76">
        <f t="shared" si="45"/>
        <v>0</v>
      </c>
      <c r="L203" s="76">
        <f t="shared" si="45"/>
        <v>0</v>
      </c>
      <c r="M203" s="76">
        <f t="shared" si="45"/>
        <v>3777</v>
      </c>
      <c r="N203" s="76">
        <f t="shared" si="45"/>
        <v>0</v>
      </c>
      <c r="O203" s="76">
        <f t="shared" si="45"/>
        <v>0</v>
      </c>
      <c r="P203" s="76">
        <f t="shared" si="45"/>
        <v>0</v>
      </c>
      <c r="Q203" s="76">
        <f t="shared" si="45"/>
        <v>0</v>
      </c>
      <c r="R203" s="76">
        <f t="shared" si="45"/>
        <v>0</v>
      </c>
      <c r="S203" s="76">
        <f t="shared" si="45"/>
        <v>0</v>
      </c>
      <c r="T203" s="76">
        <f t="shared" si="45"/>
        <v>0</v>
      </c>
      <c r="U203" s="46"/>
      <c r="V203" s="92"/>
    </row>
    <row r="204" ht="45.95" customHeight="1" spans="1:22">
      <c r="A204" s="48">
        <v>1</v>
      </c>
      <c r="B204" s="106" t="s">
        <v>450</v>
      </c>
      <c r="C204" s="107" t="s">
        <v>34</v>
      </c>
      <c r="D204" s="107" t="s">
        <v>449</v>
      </c>
      <c r="E204" s="107" t="s">
        <v>451</v>
      </c>
      <c r="F204" s="106" t="s">
        <v>452</v>
      </c>
      <c r="G204" s="108">
        <v>2021.09</v>
      </c>
      <c r="H204" s="107" t="s">
        <v>62</v>
      </c>
      <c r="I204" s="116">
        <v>1</v>
      </c>
      <c r="J204" s="116">
        <v>80</v>
      </c>
      <c r="K204" s="116"/>
      <c r="L204" s="116"/>
      <c r="M204" s="116">
        <v>80</v>
      </c>
      <c r="N204" s="116">
        <v>80</v>
      </c>
      <c r="O204" s="116">
        <v>19</v>
      </c>
      <c r="P204" s="117"/>
      <c r="Q204" s="116">
        <v>16</v>
      </c>
      <c r="R204" s="116"/>
      <c r="S204" s="116"/>
      <c r="T204" s="116">
        <v>16</v>
      </c>
      <c r="U204" s="64" t="s">
        <v>37</v>
      </c>
      <c r="V204" s="107"/>
    </row>
    <row r="205" ht="57.95" customHeight="1" spans="1:22">
      <c r="A205" s="48">
        <v>2</v>
      </c>
      <c r="B205" s="106" t="s">
        <v>453</v>
      </c>
      <c r="C205" s="107" t="s">
        <v>34</v>
      </c>
      <c r="D205" s="107" t="s">
        <v>449</v>
      </c>
      <c r="E205" s="107" t="s">
        <v>451</v>
      </c>
      <c r="F205" s="106" t="s">
        <v>454</v>
      </c>
      <c r="G205" s="108">
        <v>2021.08</v>
      </c>
      <c r="H205" s="107" t="s">
        <v>62</v>
      </c>
      <c r="I205" s="116">
        <v>1</v>
      </c>
      <c r="J205" s="116">
        <v>193</v>
      </c>
      <c r="K205" s="116"/>
      <c r="L205" s="116"/>
      <c r="M205" s="116">
        <v>193</v>
      </c>
      <c r="N205" s="116">
        <v>193</v>
      </c>
      <c r="O205" s="116">
        <v>0</v>
      </c>
      <c r="P205" s="117"/>
      <c r="Q205" s="116">
        <v>39</v>
      </c>
      <c r="R205" s="116"/>
      <c r="S205" s="116"/>
      <c r="T205" s="116">
        <v>39</v>
      </c>
      <c r="U205" s="64" t="s">
        <v>37</v>
      </c>
      <c r="V205" s="107"/>
    </row>
    <row r="206" ht="45.95" customHeight="1" spans="1:22">
      <c r="A206" s="48">
        <v>3</v>
      </c>
      <c r="B206" s="106" t="s">
        <v>455</v>
      </c>
      <c r="C206" s="107" t="s">
        <v>34</v>
      </c>
      <c r="D206" s="107" t="s">
        <v>449</v>
      </c>
      <c r="E206" s="107" t="s">
        <v>451</v>
      </c>
      <c r="F206" s="106" t="s">
        <v>456</v>
      </c>
      <c r="G206" s="108">
        <v>2021.07</v>
      </c>
      <c r="H206" s="107" t="s">
        <v>62</v>
      </c>
      <c r="I206" s="116">
        <v>1</v>
      </c>
      <c r="J206" s="116">
        <v>130</v>
      </c>
      <c r="K206" s="116"/>
      <c r="L206" s="116"/>
      <c r="M206" s="116">
        <v>130</v>
      </c>
      <c r="N206" s="116">
        <v>130</v>
      </c>
      <c r="O206" s="116">
        <v>100</v>
      </c>
      <c r="P206" s="116"/>
      <c r="Q206" s="116">
        <v>26</v>
      </c>
      <c r="R206" s="116"/>
      <c r="S206" s="116"/>
      <c r="T206" s="116">
        <v>26</v>
      </c>
      <c r="U206" s="64" t="s">
        <v>37</v>
      </c>
      <c r="V206" s="107"/>
    </row>
    <row r="207" ht="54" spans="1:22">
      <c r="A207" s="48">
        <v>4</v>
      </c>
      <c r="B207" s="106" t="s">
        <v>457</v>
      </c>
      <c r="C207" s="107" t="s">
        <v>34</v>
      </c>
      <c r="D207" s="107" t="s">
        <v>449</v>
      </c>
      <c r="E207" s="107" t="s">
        <v>451</v>
      </c>
      <c r="F207" s="106" t="s">
        <v>458</v>
      </c>
      <c r="G207" s="108">
        <v>2021.09</v>
      </c>
      <c r="H207" s="107" t="s">
        <v>62</v>
      </c>
      <c r="I207" s="116">
        <v>1</v>
      </c>
      <c r="J207" s="116">
        <v>257</v>
      </c>
      <c r="K207" s="116"/>
      <c r="L207" s="116"/>
      <c r="M207" s="116">
        <v>257</v>
      </c>
      <c r="N207" s="116">
        <v>257</v>
      </c>
      <c r="O207" s="116">
        <v>200</v>
      </c>
      <c r="P207" s="116"/>
      <c r="Q207" s="116">
        <v>51</v>
      </c>
      <c r="R207" s="116"/>
      <c r="S207" s="116"/>
      <c r="T207" s="116">
        <v>51</v>
      </c>
      <c r="U207" s="64" t="s">
        <v>37</v>
      </c>
      <c r="V207" s="107"/>
    </row>
    <row r="208" ht="45.95" customHeight="1" spans="1:22">
      <c r="A208" s="48">
        <v>5</v>
      </c>
      <c r="B208" s="106" t="s">
        <v>459</v>
      </c>
      <c r="C208" s="107" t="s">
        <v>34</v>
      </c>
      <c r="D208" s="107" t="s">
        <v>449</v>
      </c>
      <c r="E208" s="107" t="s">
        <v>451</v>
      </c>
      <c r="F208" s="106" t="s">
        <v>460</v>
      </c>
      <c r="G208" s="109">
        <v>2021.1</v>
      </c>
      <c r="H208" s="107" t="s">
        <v>62</v>
      </c>
      <c r="I208" s="116">
        <v>1</v>
      </c>
      <c r="J208" s="116">
        <v>156</v>
      </c>
      <c r="K208" s="116"/>
      <c r="L208" s="116"/>
      <c r="M208" s="116">
        <v>156</v>
      </c>
      <c r="N208" s="116">
        <v>156</v>
      </c>
      <c r="O208" s="116">
        <v>118</v>
      </c>
      <c r="P208" s="116"/>
      <c r="Q208" s="116">
        <v>30</v>
      </c>
      <c r="R208" s="116"/>
      <c r="S208" s="116"/>
      <c r="T208" s="116">
        <v>30</v>
      </c>
      <c r="U208" s="64" t="s">
        <v>37</v>
      </c>
      <c r="V208" s="107"/>
    </row>
    <row r="209" ht="45" customHeight="1" spans="1:22">
      <c r="A209" s="48">
        <v>6</v>
      </c>
      <c r="B209" s="106" t="s">
        <v>461</v>
      </c>
      <c r="C209" s="107" t="s">
        <v>60</v>
      </c>
      <c r="D209" s="107" t="s">
        <v>449</v>
      </c>
      <c r="E209" s="48" t="s">
        <v>451</v>
      </c>
      <c r="F209" s="106" t="s">
        <v>462</v>
      </c>
      <c r="G209" s="107">
        <v>2021.11</v>
      </c>
      <c r="H209" s="107" t="s">
        <v>62</v>
      </c>
      <c r="I209" s="116">
        <v>1</v>
      </c>
      <c r="J209" s="116">
        <v>280</v>
      </c>
      <c r="K209" s="116"/>
      <c r="L209" s="116"/>
      <c r="M209" s="116">
        <v>280</v>
      </c>
      <c r="N209" s="116">
        <v>100</v>
      </c>
      <c r="O209" s="116">
        <v>100</v>
      </c>
      <c r="P209" s="116">
        <v>180</v>
      </c>
      <c r="Q209" s="116">
        <v>90</v>
      </c>
      <c r="R209" s="116"/>
      <c r="S209" s="116"/>
      <c r="T209" s="116">
        <v>90</v>
      </c>
      <c r="U209" s="106" t="s">
        <v>462</v>
      </c>
      <c r="V209" s="106" t="s">
        <v>463</v>
      </c>
    </row>
    <row r="210" ht="54" spans="1:22">
      <c r="A210" s="48">
        <v>7</v>
      </c>
      <c r="B210" s="46" t="s">
        <v>464</v>
      </c>
      <c r="C210" s="48" t="s">
        <v>60</v>
      </c>
      <c r="D210" s="48" t="s">
        <v>449</v>
      </c>
      <c r="E210" s="48" t="s">
        <v>451</v>
      </c>
      <c r="F210" s="46" t="s">
        <v>465</v>
      </c>
      <c r="G210" s="110">
        <v>2021.1</v>
      </c>
      <c r="H210" s="107">
        <v>2022</v>
      </c>
      <c r="I210" s="116">
        <v>1</v>
      </c>
      <c r="J210" s="76">
        <v>390</v>
      </c>
      <c r="K210" s="76"/>
      <c r="L210" s="76"/>
      <c r="M210" s="76">
        <v>390</v>
      </c>
      <c r="N210" s="116">
        <v>100</v>
      </c>
      <c r="O210" s="76">
        <v>0</v>
      </c>
      <c r="P210" s="76">
        <v>290</v>
      </c>
      <c r="Q210" s="76">
        <v>145</v>
      </c>
      <c r="R210" s="76"/>
      <c r="S210" s="76"/>
      <c r="T210" s="76">
        <v>145</v>
      </c>
      <c r="U210" s="46" t="s">
        <v>465</v>
      </c>
      <c r="V210" s="46" t="s">
        <v>466</v>
      </c>
    </row>
    <row r="211" ht="40.5" spans="1:22">
      <c r="A211" s="48">
        <v>8</v>
      </c>
      <c r="B211" s="106" t="s">
        <v>467</v>
      </c>
      <c r="C211" s="107" t="s">
        <v>69</v>
      </c>
      <c r="D211" s="107" t="s">
        <v>449</v>
      </c>
      <c r="E211" s="107" t="s">
        <v>451</v>
      </c>
      <c r="F211" s="106" t="s">
        <v>468</v>
      </c>
      <c r="G211" s="111">
        <v>2022.03</v>
      </c>
      <c r="H211" s="107">
        <v>2022</v>
      </c>
      <c r="I211" s="116">
        <v>1</v>
      </c>
      <c r="J211" s="116">
        <v>46</v>
      </c>
      <c r="K211" s="116"/>
      <c r="L211" s="116"/>
      <c r="M211" s="116">
        <v>46</v>
      </c>
      <c r="N211" s="116"/>
      <c r="O211" s="116"/>
      <c r="P211" s="116">
        <v>46</v>
      </c>
      <c r="Q211" s="116">
        <v>32.2</v>
      </c>
      <c r="R211" s="116"/>
      <c r="S211" s="116"/>
      <c r="T211" s="116">
        <v>32</v>
      </c>
      <c r="U211" s="106" t="s">
        <v>469</v>
      </c>
      <c r="V211" s="106" t="s">
        <v>470</v>
      </c>
    </row>
    <row r="212" ht="40.5" spans="1:22">
      <c r="A212" s="48">
        <v>9</v>
      </c>
      <c r="B212" s="106" t="s">
        <v>471</v>
      </c>
      <c r="C212" s="107" t="s">
        <v>69</v>
      </c>
      <c r="D212" s="107" t="s">
        <v>449</v>
      </c>
      <c r="E212" s="107" t="s">
        <v>451</v>
      </c>
      <c r="F212" s="106" t="s">
        <v>472</v>
      </c>
      <c r="G212" s="111">
        <v>2022.05</v>
      </c>
      <c r="H212" s="107">
        <v>2022</v>
      </c>
      <c r="I212" s="116">
        <v>1</v>
      </c>
      <c r="J212" s="116">
        <v>95</v>
      </c>
      <c r="K212" s="116"/>
      <c r="L212" s="116"/>
      <c r="M212" s="116">
        <v>95</v>
      </c>
      <c r="N212" s="116"/>
      <c r="O212" s="116"/>
      <c r="P212" s="116">
        <v>95</v>
      </c>
      <c r="Q212" s="116">
        <v>66.5</v>
      </c>
      <c r="R212" s="116"/>
      <c r="S212" s="116"/>
      <c r="T212" s="116">
        <v>66.5</v>
      </c>
      <c r="U212" s="106" t="s">
        <v>472</v>
      </c>
      <c r="V212" s="106" t="s">
        <v>473</v>
      </c>
    </row>
    <row r="213" ht="42.95" customHeight="1" spans="1:22">
      <c r="A213" s="48">
        <v>10</v>
      </c>
      <c r="B213" s="106" t="s">
        <v>474</v>
      </c>
      <c r="C213" s="107" t="s">
        <v>69</v>
      </c>
      <c r="D213" s="107" t="s">
        <v>449</v>
      </c>
      <c r="E213" s="107" t="s">
        <v>451</v>
      </c>
      <c r="F213" s="106" t="s">
        <v>475</v>
      </c>
      <c r="G213" s="111">
        <v>2022.03</v>
      </c>
      <c r="H213" s="107">
        <v>2022</v>
      </c>
      <c r="I213" s="116">
        <v>1</v>
      </c>
      <c r="J213" s="116">
        <v>90</v>
      </c>
      <c r="K213" s="116"/>
      <c r="L213" s="116"/>
      <c r="M213" s="116">
        <v>90</v>
      </c>
      <c r="N213" s="116"/>
      <c r="O213" s="116"/>
      <c r="P213" s="116">
        <v>90</v>
      </c>
      <c r="Q213" s="116">
        <v>63</v>
      </c>
      <c r="R213" s="116"/>
      <c r="S213" s="116"/>
      <c r="T213" s="116">
        <v>63</v>
      </c>
      <c r="U213" s="106" t="s">
        <v>475</v>
      </c>
      <c r="V213" s="106" t="s">
        <v>476</v>
      </c>
    </row>
    <row r="214" ht="45" customHeight="1" spans="1:22">
      <c r="A214" s="48">
        <v>11</v>
      </c>
      <c r="B214" s="106" t="s">
        <v>477</v>
      </c>
      <c r="C214" s="107" t="s">
        <v>69</v>
      </c>
      <c r="D214" s="107" t="s">
        <v>449</v>
      </c>
      <c r="E214" s="107" t="s">
        <v>451</v>
      </c>
      <c r="F214" s="106" t="s">
        <v>478</v>
      </c>
      <c r="G214" s="111">
        <v>2022.04</v>
      </c>
      <c r="H214" s="107">
        <v>2022</v>
      </c>
      <c r="I214" s="116">
        <v>1</v>
      </c>
      <c r="J214" s="116">
        <v>80</v>
      </c>
      <c r="K214" s="116"/>
      <c r="L214" s="116"/>
      <c r="M214" s="116">
        <v>80</v>
      </c>
      <c r="N214" s="116"/>
      <c r="O214" s="116"/>
      <c r="P214" s="116">
        <v>80</v>
      </c>
      <c r="Q214" s="116">
        <v>56</v>
      </c>
      <c r="R214" s="116"/>
      <c r="S214" s="116"/>
      <c r="T214" s="116">
        <v>56</v>
      </c>
      <c r="U214" s="106" t="s">
        <v>479</v>
      </c>
      <c r="V214" s="106" t="s">
        <v>480</v>
      </c>
    </row>
    <row r="215" ht="47.1" customHeight="1" spans="1:22">
      <c r="A215" s="48">
        <v>12</v>
      </c>
      <c r="B215" s="106" t="s">
        <v>481</v>
      </c>
      <c r="C215" s="107" t="s">
        <v>69</v>
      </c>
      <c r="D215" s="107" t="s">
        <v>449</v>
      </c>
      <c r="E215" s="107" t="s">
        <v>451</v>
      </c>
      <c r="F215" s="106" t="s">
        <v>482</v>
      </c>
      <c r="G215" s="111">
        <v>2022.04</v>
      </c>
      <c r="H215" s="107">
        <v>2022</v>
      </c>
      <c r="I215" s="116">
        <v>1</v>
      </c>
      <c r="J215" s="116">
        <v>95</v>
      </c>
      <c r="K215" s="116"/>
      <c r="L215" s="116"/>
      <c r="M215" s="116">
        <v>95</v>
      </c>
      <c r="N215" s="116"/>
      <c r="O215" s="116"/>
      <c r="P215" s="116">
        <v>95</v>
      </c>
      <c r="Q215" s="116">
        <v>66.5</v>
      </c>
      <c r="R215" s="116"/>
      <c r="S215" s="116"/>
      <c r="T215" s="116">
        <v>66.5</v>
      </c>
      <c r="U215" s="106" t="s">
        <v>482</v>
      </c>
      <c r="V215" s="106" t="s">
        <v>483</v>
      </c>
    </row>
    <row r="216" ht="40.5" spans="1:22">
      <c r="A216" s="48">
        <v>13</v>
      </c>
      <c r="B216" s="106" t="s">
        <v>484</v>
      </c>
      <c r="C216" s="107" t="s">
        <v>69</v>
      </c>
      <c r="D216" s="107" t="s">
        <v>449</v>
      </c>
      <c r="E216" s="107" t="s">
        <v>451</v>
      </c>
      <c r="F216" s="106" t="s">
        <v>485</v>
      </c>
      <c r="G216" s="111">
        <v>2022.07</v>
      </c>
      <c r="H216" s="107">
        <v>2022</v>
      </c>
      <c r="I216" s="116">
        <v>1</v>
      </c>
      <c r="J216" s="116">
        <v>45</v>
      </c>
      <c r="K216" s="116"/>
      <c r="L216" s="116"/>
      <c r="M216" s="116">
        <v>45</v>
      </c>
      <c r="N216" s="116"/>
      <c r="O216" s="116"/>
      <c r="P216" s="116">
        <v>45</v>
      </c>
      <c r="Q216" s="116">
        <v>31.5</v>
      </c>
      <c r="R216" s="116"/>
      <c r="S216" s="116"/>
      <c r="T216" s="116">
        <v>31.5</v>
      </c>
      <c r="U216" s="106" t="s">
        <v>485</v>
      </c>
      <c r="V216" s="106" t="s">
        <v>486</v>
      </c>
    </row>
    <row r="217" ht="45.95" customHeight="1" spans="1:22">
      <c r="A217" s="48">
        <v>14</v>
      </c>
      <c r="B217" s="106" t="s">
        <v>487</v>
      </c>
      <c r="C217" s="107" t="s">
        <v>69</v>
      </c>
      <c r="D217" s="107" t="s">
        <v>488</v>
      </c>
      <c r="E217" s="107" t="s">
        <v>451</v>
      </c>
      <c r="F217" s="106" t="s">
        <v>489</v>
      </c>
      <c r="G217" s="111">
        <v>2022.03</v>
      </c>
      <c r="H217" s="107">
        <v>2022</v>
      </c>
      <c r="I217" s="116">
        <v>1</v>
      </c>
      <c r="J217" s="116">
        <v>95</v>
      </c>
      <c r="K217" s="116"/>
      <c r="L217" s="116"/>
      <c r="M217" s="116">
        <v>95</v>
      </c>
      <c r="N217" s="116"/>
      <c r="O217" s="116"/>
      <c r="P217" s="116">
        <v>95</v>
      </c>
      <c r="Q217" s="116">
        <v>66.5</v>
      </c>
      <c r="R217" s="116"/>
      <c r="S217" s="116"/>
      <c r="T217" s="116">
        <v>66.5</v>
      </c>
      <c r="U217" s="106" t="s">
        <v>490</v>
      </c>
      <c r="V217" s="106" t="s">
        <v>491</v>
      </c>
    </row>
    <row r="218" ht="45" customHeight="1" spans="1:22">
      <c r="A218" s="48">
        <v>15</v>
      </c>
      <c r="B218" s="106" t="s">
        <v>492</v>
      </c>
      <c r="C218" s="107" t="s">
        <v>69</v>
      </c>
      <c r="D218" s="107" t="s">
        <v>493</v>
      </c>
      <c r="E218" s="107" t="s">
        <v>451</v>
      </c>
      <c r="F218" s="106" t="s">
        <v>494</v>
      </c>
      <c r="G218" s="111">
        <v>2022.1</v>
      </c>
      <c r="H218" s="107">
        <v>2022</v>
      </c>
      <c r="I218" s="116">
        <v>1</v>
      </c>
      <c r="J218" s="116">
        <v>96</v>
      </c>
      <c r="K218" s="116"/>
      <c r="L218" s="116"/>
      <c r="M218" s="116">
        <v>96</v>
      </c>
      <c r="N218" s="116"/>
      <c r="O218" s="116"/>
      <c r="P218" s="116">
        <v>96</v>
      </c>
      <c r="Q218" s="116">
        <v>67.2</v>
      </c>
      <c r="R218" s="116"/>
      <c r="S218" s="116"/>
      <c r="T218" s="116">
        <v>67.2</v>
      </c>
      <c r="U218" s="106" t="s">
        <v>494</v>
      </c>
      <c r="V218" s="106" t="s">
        <v>495</v>
      </c>
    </row>
    <row r="219" ht="40.5" spans="1:22">
      <c r="A219" s="48">
        <v>16</v>
      </c>
      <c r="B219" s="106" t="s">
        <v>496</v>
      </c>
      <c r="C219" s="107" t="s">
        <v>69</v>
      </c>
      <c r="D219" s="107" t="s">
        <v>449</v>
      </c>
      <c r="E219" s="107" t="s">
        <v>451</v>
      </c>
      <c r="F219" s="106" t="s">
        <v>497</v>
      </c>
      <c r="G219" s="111">
        <v>2022.07</v>
      </c>
      <c r="H219" s="107">
        <v>2022</v>
      </c>
      <c r="I219" s="116">
        <v>1</v>
      </c>
      <c r="J219" s="116">
        <v>90</v>
      </c>
      <c r="K219" s="116"/>
      <c r="L219" s="116"/>
      <c r="M219" s="116">
        <v>90</v>
      </c>
      <c r="N219" s="116"/>
      <c r="O219" s="116"/>
      <c r="P219" s="116">
        <v>90</v>
      </c>
      <c r="Q219" s="116">
        <v>63</v>
      </c>
      <c r="R219" s="116"/>
      <c r="S219" s="116"/>
      <c r="T219" s="116">
        <v>63</v>
      </c>
      <c r="U219" s="106" t="s">
        <v>497</v>
      </c>
      <c r="V219" s="106" t="s">
        <v>498</v>
      </c>
    </row>
    <row r="220" ht="40.5" spans="1:22">
      <c r="A220" s="48">
        <v>17</v>
      </c>
      <c r="B220" s="106" t="s">
        <v>499</v>
      </c>
      <c r="C220" s="107" t="s">
        <v>69</v>
      </c>
      <c r="D220" s="107" t="s">
        <v>449</v>
      </c>
      <c r="E220" s="107" t="s">
        <v>451</v>
      </c>
      <c r="F220" s="112" t="s">
        <v>500</v>
      </c>
      <c r="G220" s="107">
        <v>2022.05</v>
      </c>
      <c r="H220" s="107">
        <v>2022</v>
      </c>
      <c r="I220" s="116">
        <v>1</v>
      </c>
      <c r="J220" s="116">
        <v>80</v>
      </c>
      <c r="K220" s="116"/>
      <c r="L220" s="116"/>
      <c r="M220" s="116">
        <v>80</v>
      </c>
      <c r="N220" s="116"/>
      <c r="O220" s="116"/>
      <c r="P220" s="116">
        <v>80</v>
      </c>
      <c r="Q220" s="116">
        <v>56</v>
      </c>
      <c r="R220" s="116"/>
      <c r="S220" s="116"/>
      <c r="T220" s="116">
        <v>56</v>
      </c>
      <c r="U220" s="106" t="s">
        <v>500</v>
      </c>
      <c r="V220" s="106" t="s">
        <v>501</v>
      </c>
    </row>
    <row r="221" ht="40.5" spans="1:22">
      <c r="A221" s="48">
        <v>18</v>
      </c>
      <c r="B221" s="106" t="s">
        <v>502</v>
      </c>
      <c r="C221" s="107" t="s">
        <v>69</v>
      </c>
      <c r="D221" s="107" t="s">
        <v>449</v>
      </c>
      <c r="E221" s="107" t="s">
        <v>451</v>
      </c>
      <c r="F221" s="106" t="s">
        <v>503</v>
      </c>
      <c r="G221" s="107">
        <v>2022.09</v>
      </c>
      <c r="H221" s="107">
        <v>2022</v>
      </c>
      <c r="I221" s="116">
        <v>1</v>
      </c>
      <c r="J221" s="116">
        <v>95</v>
      </c>
      <c r="K221" s="116"/>
      <c r="L221" s="116"/>
      <c r="M221" s="116">
        <v>95</v>
      </c>
      <c r="N221" s="116"/>
      <c r="O221" s="116"/>
      <c r="P221" s="116">
        <v>95</v>
      </c>
      <c r="Q221" s="116">
        <v>66.5</v>
      </c>
      <c r="R221" s="116"/>
      <c r="S221" s="116"/>
      <c r="T221" s="116">
        <v>66.5</v>
      </c>
      <c r="U221" s="106" t="s">
        <v>503</v>
      </c>
      <c r="V221" s="106" t="s">
        <v>504</v>
      </c>
    </row>
    <row r="222" ht="40.5" spans="1:22">
      <c r="A222" s="48">
        <v>19</v>
      </c>
      <c r="B222" s="106" t="s">
        <v>505</v>
      </c>
      <c r="C222" s="107" t="s">
        <v>69</v>
      </c>
      <c r="D222" s="107" t="s">
        <v>449</v>
      </c>
      <c r="E222" s="107" t="s">
        <v>451</v>
      </c>
      <c r="F222" s="112" t="s">
        <v>506</v>
      </c>
      <c r="G222" s="107">
        <v>2022.08</v>
      </c>
      <c r="H222" s="107" t="s">
        <v>104</v>
      </c>
      <c r="I222" s="116">
        <v>1</v>
      </c>
      <c r="J222" s="116">
        <v>380</v>
      </c>
      <c r="K222" s="116"/>
      <c r="L222" s="116">
        <v>150</v>
      </c>
      <c r="M222" s="116">
        <v>230</v>
      </c>
      <c r="N222" s="116"/>
      <c r="O222" s="116"/>
      <c r="P222" s="116">
        <v>280</v>
      </c>
      <c r="Q222" s="116">
        <v>140</v>
      </c>
      <c r="R222" s="116"/>
      <c r="S222" s="116">
        <v>55</v>
      </c>
      <c r="T222" s="116">
        <v>85</v>
      </c>
      <c r="U222" s="112" t="s">
        <v>506</v>
      </c>
      <c r="V222" s="106" t="s">
        <v>507</v>
      </c>
    </row>
    <row r="223" ht="43.5" customHeight="1" spans="1:22">
      <c r="A223" s="48">
        <v>20</v>
      </c>
      <c r="B223" s="106" t="s">
        <v>508</v>
      </c>
      <c r="C223" s="107" t="s">
        <v>69</v>
      </c>
      <c r="D223" s="107" t="s">
        <v>509</v>
      </c>
      <c r="E223" s="107" t="s">
        <v>510</v>
      </c>
      <c r="F223" s="106" t="s">
        <v>511</v>
      </c>
      <c r="G223" s="111">
        <v>2022.07</v>
      </c>
      <c r="H223" s="107">
        <v>2022</v>
      </c>
      <c r="I223" s="116">
        <v>1</v>
      </c>
      <c r="J223" s="116">
        <v>40</v>
      </c>
      <c r="K223" s="116"/>
      <c r="L223" s="116">
        <v>40</v>
      </c>
      <c r="M223" s="116"/>
      <c r="N223" s="116"/>
      <c r="O223" s="116"/>
      <c r="P223" s="116">
        <v>40</v>
      </c>
      <c r="Q223" s="116">
        <v>28</v>
      </c>
      <c r="R223" s="116"/>
      <c r="S223" s="116">
        <v>28</v>
      </c>
      <c r="T223" s="116"/>
      <c r="U223" s="106" t="s">
        <v>512</v>
      </c>
      <c r="V223" s="106" t="s">
        <v>513</v>
      </c>
    </row>
    <row r="224" ht="43.5" customHeight="1" spans="1:22">
      <c r="A224" s="48">
        <v>21</v>
      </c>
      <c r="B224" s="106" t="s">
        <v>514</v>
      </c>
      <c r="C224" s="107" t="s">
        <v>69</v>
      </c>
      <c r="D224" s="107" t="s">
        <v>515</v>
      </c>
      <c r="E224" s="107" t="s">
        <v>510</v>
      </c>
      <c r="F224" s="106" t="s">
        <v>516</v>
      </c>
      <c r="G224" s="111">
        <v>2022.03</v>
      </c>
      <c r="H224" s="107">
        <v>2022</v>
      </c>
      <c r="I224" s="116">
        <v>1</v>
      </c>
      <c r="J224" s="116">
        <v>40</v>
      </c>
      <c r="K224" s="116"/>
      <c r="L224" s="102"/>
      <c r="M224" s="116">
        <v>40</v>
      </c>
      <c r="N224" s="116"/>
      <c r="O224" s="116"/>
      <c r="P224" s="116">
        <v>40</v>
      </c>
      <c r="Q224" s="116">
        <v>28</v>
      </c>
      <c r="R224" s="116"/>
      <c r="S224" s="120"/>
      <c r="T224" s="116">
        <v>28</v>
      </c>
      <c r="U224" s="106" t="s">
        <v>516</v>
      </c>
      <c r="V224" s="106" t="s">
        <v>517</v>
      </c>
    </row>
    <row r="225" ht="43.5" customHeight="1" spans="1:22">
      <c r="A225" s="48">
        <v>22</v>
      </c>
      <c r="B225" s="106" t="s">
        <v>518</v>
      </c>
      <c r="C225" s="107" t="s">
        <v>69</v>
      </c>
      <c r="D225" s="107" t="s">
        <v>519</v>
      </c>
      <c r="E225" s="107" t="s">
        <v>510</v>
      </c>
      <c r="F225" s="106" t="s">
        <v>520</v>
      </c>
      <c r="G225" s="111">
        <v>2022.03</v>
      </c>
      <c r="H225" s="107">
        <v>2022</v>
      </c>
      <c r="I225" s="116">
        <v>1</v>
      </c>
      <c r="J225" s="116">
        <v>80</v>
      </c>
      <c r="K225" s="116"/>
      <c r="L225" s="116"/>
      <c r="M225" s="116">
        <v>80</v>
      </c>
      <c r="N225" s="116"/>
      <c r="O225" s="116"/>
      <c r="P225" s="116">
        <v>80</v>
      </c>
      <c r="Q225" s="116">
        <v>56</v>
      </c>
      <c r="R225" s="116"/>
      <c r="S225" s="116"/>
      <c r="T225" s="116">
        <v>56</v>
      </c>
      <c r="U225" s="106" t="s">
        <v>520</v>
      </c>
      <c r="V225" s="106" t="s">
        <v>521</v>
      </c>
    </row>
    <row r="226" ht="40.5" spans="1:22">
      <c r="A226" s="48">
        <v>23</v>
      </c>
      <c r="B226" s="106" t="s">
        <v>522</v>
      </c>
      <c r="C226" s="107" t="s">
        <v>69</v>
      </c>
      <c r="D226" s="107" t="s">
        <v>523</v>
      </c>
      <c r="E226" s="107" t="s">
        <v>451</v>
      </c>
      <c r="F226" s="106" t="s">
        <v>524</v>
      </c>
      <c r="G226" s="111">
        <v>2022.07</v>
      </c>
      <c r="H226" s="107">
        <v>2022</v>
      </c>
      <c r="I226" s="116">
        <v>1</v>
      </c>
      <c r="J226" s="116">
        <v>46</v>
      </c>
      <c r="K226" s="116"/>
      <c r="L226" s="116"/>
      <c r="M226" s="116">
        <v>46</v>
      </c>
      <c r="N226" s="116"/>
      <c r="O226" s="116"/>
      <c r="P226" s="116">
        <v>46</v>
      </c>
      <c r="Q226" s="116">
        <v>32</v>
      </c>
      <c r="R226" s="116"/>
      <c r="S226" s="116"/>
      <c r="T226" s="116">
        <v>32</v>
      </c>
      <c r="U226" s="106" t="s">
        <v>524</v>
      </c>
      <c r="V226" s="106" t="s">
        <v>525</v>
      </c>
    </row>
    <row r="227" ht="40.5" spans="1:22">
      <c r="A227" s="48">
        <v>24</v>
      </c>
      <c r="B227" s="64" t="s">
        <v>526</v>
      </c>
      <c r="C227" s="61" t="s">
        <v>69</v>
      </c>
      <c r="D227" s="107" t="s">
        <v>449</v>
      </c>
      <c r="E227" s="61" t="s">
        <v>451</v>
      </c>
      <c r="F227" s="64" t="s">
        <v>527</v>
      </c>
      <c r="G227" s="111">
        <v>2022.05</v>
      </c>
      <c r="H227" s="61">
        <v>2022</v>
      </c>
      <c r="I227" s="86">
        <v>1</v>
      </c>
      <c r="J227" s="86">
        <v>90</v>
      </c>
      <c r="K227" s="86"/>
      <c r="L227" s="86"/>
      <c r="M227" s="86">
        <v>90</v>
      </c>
      <c r="N227" s="86"/>
      <c r="O227" s="86"/>
      <c r="P227" s="86">
        <v>90</v>
      </c>
      <c r="Q227" s="86">
        <f>P227*0.7</f>
        <v>63</v>
      </c>
      <c r="R227" s="86"/>
      <c r="S227" s="86"/>
      <c r="T227" s="86">
        <v>63</v>
      </c>
      <c r="U227" s="64" t="s">
        <v>145</v>
      </c>
      <c r="V227" s="64" t="s">
        <v>528</v>
      </c>
    </row>
    <row r="228" ht="44.25" customHeight="1" spans="1:22">
      <c r="A228" s="48">
        <v>25</v>
      </c>
      <c r="B228" s="64" t="s">
        <v>529</v>
      </c>
      <c r="C228" s="61" t="s">
        <v>69</v>
      </c>
      <c r="D228" s="107" t="s">
        <v>449</v>
      </c>
      <c r="E228" s="61" t="s">
        <v>451</v>
      </c>
      <c r="F228" s="64" t="s">
        <v>530</v>
      </c>
      <c r="G228" s="111">
        <v>2022.09</v>
      </c>
      <c r="H228" s="61">
        <v>2022</v>
      </c>
      <c r="I228" s="86">
        <v>1</v>
      </c>
      <c r="J228" s="86">
        <v>95</v>
      </c>
      <c r="K228" s="86"/>
      <c r="L228" s="86"/>
      <c r="M228" s="86">
        <v>95</v>
      </c>
      <c r="N228" s="86"/>
      <c r="O228" s="86"/>
      <c r="P228" s="86">
        <v>95</v>
      </c>
      <c r="Q228" s="86">
        <f t="shared" ref="Q228:Q229" si="46">P228*0.7</f>
        <v>66.5</v>
      </c>
      <c r="R228" s="86"/>
      <c r="S228" s="86"/>
      <c r="T228" s="86">
        <v>66.5</v>
      </c>
      <c r="U228" s="64" t="s">
        <v>530</v>
      </c>
      <c r="V228" s="64" t="s">
        <v>531</v>
      </c>
    </row>
    <row r="229" ht="44.25" customHeight="1" spans="1:22">
      <c r="A229" s="48">
        <v>26</v>
      </c>
      <c r="B229" s="106" t="s">
        <v>532</v>
      </c>
      <c r="C229" s="107" t="s">
        <v>69</v>
      </c>
      <c r="D229" s="107" t="s">
        <v>449</v>
      </c>
      <c r="E229" s="107" t="s">
        <v>451</v>
      </c>
      <c r="F229" s="106" t="s">
        <v>533</v>
      </c>
      <c r="G229" s="111">
        <v>2022.09</v>
      </c>
      <c r="H229" s="107">
        <v>2022</v>
      </c>
      <c r="I229" s="116">
        <v>1</v>
      </c>
      <c r="J229" s="116">
        <v>96</v>
      </c>
      <c r="K229" s="116"/>
      <c r="L229" s="116"/>
      <c r="M229" s="116">
        <v>96</v>
      </c>
      <c r="N229" s="116"/>
      <c r="O229" s="116"/>
      <c r="P229" s="116">
        <v>96</v>
      </c>
      <c r="Q229" s="86">
        <f t="shared" si="46"/>
        <v>67.2</v>
      </c>
      <c r="R229" s="116"/>
      <c r="S229" s="116"/>
      <c r="T229" s="116">
        <v>67.2</v>
      </c>
      <c r="U229" s="106" t="s">
        <v>533</v>
      </c>
      <c r="V229" s="106" t="s">
        <v>534</v>
      </c>
    </row>
    <row r="230" ht="44.25" customHeight="1" spans="1:22">
      <c r="A230" s="48">
        <v>27</v>
      </c>
      <c r="B230" s="106" t="s">
        <v>535</v>
      </c>
      <c r="C230" s="61" t="s">
        <v>116</v>
      </c>
      <c r="D230" s="107" t="s">
        <v>449</v>
      </c>
      <c r="E230" s="107" t="s">
        <v>451</v>
      </c>
      <c r="F230" s="106" t="s">
        <v>536</v>
      </c>
      <c r="G230" s="111"/>
      <c r="H230" s="107"/>
      <c r="I230" s="116">
        <v>1</v>
      </c>
      <c r="J230" s="116">
        <v>48</v>
      </c>
      <c r="K230" s="117"/>
      <c r="L230" s="116"/>
      <c r="M230" s="116">
        <v>48</v>
      </c>
      <c r="N230" s="116"/>
      <c r="O230" s="116"/>
      <c r="P230" s="116"/>
      <c r="Q230" s="116"/>
      <c r="R230" s="116"/>
      <c r="S230" s="116"/>
      <c r="T230" s="116"/>
      <c r="U230" s="64" t="s">
        <v>118</v>
      </c>
      <c r="V230" s="106" t="s">
        <v>534</v>
      </c>
    </row>
    <row r="231" ht="44.25" customHeight="1" spans="1:22">
      <c r="A231" s="48">
        <v>28</v>
      </c>
      <c r="B231" s="64" t="s">
        <v>537</v>
      </c>
      <c r="C231" s="61" t="s">
        <v>116</v>
      </c>
      <c r="D231" s="107" t="s">
        <v>449</v>
      </c>
      <c r="E231" s="61" t="s">
        <v>451</v>
      </c>
      <c r="F231" s="64" t="s">
        <v>538</v>
      </c>
      <c r="G231" s="61"/>
      <c r="H231" s="61"/>
      <c r="I231" s="86">
        <v>1</v>
      </c>
      <c r="J231" s="86">
        <v>900</v>
      </c>
      <c r="K231" s="86"/>
      <c r="L231" s="86"/>
      <c r="M231" s="86">
        <v>900</v>
      </c>
      <c r="N231" s="86"/>
      <c r="O231" s="86"/>
      <c r="P231" s="116"/>
      <c r="Q231" s="116"/>
      <c r="R231" s="86"/>
      <c r="S231" s="86"/>
      <c r="T231" s="86"/>
      <c r="U231" s="64" t="s">
        <v>118</v>
      </c>
      <c r="V231" s="64" t="s">
        <v>539</v>
      </c>
    </row>
    <row r="232" ht="44.25" customHeight="1" spans="1:22">
      <c r="A232" s="48">
        <v>29</v>
      </c>
      <c r="B232" s="106" t="s">
        <v>540</v>
      </c>
      <c r="C232" s="107" t="s">
        <v>116</v>
      </c>
      <c r="D232" s="107" t="s">
        <v>449</v>
      </c>
      <c r="E232" s="107" t="s">
        <v>451</v>
      </c>
      <c r="F232" s="106" t="s">
        <v>541</v>
      </c>
      <c r="G232" s="107"/>
      <c r="H232" s="107"/>
      <c r="I232" s="116">
        <v>1</v>
      </c>
      <c r="J232" s="116">
        <v>96</v>
      </c>
      <c r="K232" s="116"/>
      <c r="L232" s="116"/>
      <c r="M232" s="116">
        <v>96</v>
      </c>
      <c r="N232" s="116"/>
      <c r="O232" s="116"/>
      <c r="P232" s="116"/>
      <c r="Q232" s="116"/>
      <c r="R232" s="116"/>
      <c r="S232" s="116"/>
      <c r="T232" s="116"/>
      <c r="U232" s="64" t="s">
        <v>118</v>
      </c>
      <c r="V232" s="106" t="s">
        <v>542</v>
      </c>
    </row>
    <row r="233" ht="44.25" customHeight="1" spans="1:22">
      <c r="A233" s="48">
        <v>30</v>
      </c>
      <c r="B233" s="106" t="s">
        <v>543</v>
      </c>
      <c r="C233" s="107" t="s">
        <v>116</v>
      </c>
      <c r="D233" s="107" t="s">
        <v>449</v>
      </c>
      <c r="E233" s="107" t="s">
        <v>451</v>
      </c>
      <c r="F233" s="106" t="s">
        <v>544</v>
      </c>
      <c r="G233" s="108"/>
      <c r="H233" s="107"/>
      <c r="I233" s="116">
        <v>1</v>
      </c>
      <c r="J233" s="116">
        <v>92</v>
      </c>
      <c r="K233" s="116"/>
      <c r="L233" s="116"/>
      <c r="M233" s="116">
        <v>92</v>
      </c>
      <c r="N233" s="116"/>
      <c r="O233" s="116"/>
      <c r="P233" s="116"/>
      <c r="Q233" s="116"/>
      <c r="R233" s="116"/>
      <c r="S233" s="116"/>
      <c r="T233" s="116"/>
      <c r="U233" s="64" t="s">
        <v>118</v>
      </c>
      <c r="V233" s="106" t="s">
        <v>545</v>
      </c>
    </row>
    <row r="234" ht="44.25" customHeight="1" spans="1:22">
      <c r="A234" s="48">
        <v>31</v>
      </c>
      <c r="B234" s="106" t="s">
        <v>546</v>
      </c>
      <c r="C234" s="107" t="s">
        <v>116</v>
      </c>
      <c r="D234" s="107" t="s">
        <v>449</v>
      </c>
      <c r="E234" s="107" t="s">
        <v>451</v>
      </c>
      <c r="F234" s="106" t="s">
        <v>547</v>
      </c>
      <c r="G234" s="108"/>
      <c r="H234" s="107"/>
      <c r="I234" s="116">
        <v>1</v>
      </c>
      <c r="J234" s="116">
        <v>60</v>
      </c>
      <c r="K234" s="116"/>
      <c r="L234" s="102"/>
      <c r="M234" s="116">
        <v>60</v>
      </c>
      <c r="N234" s="116"/>
      <c r="O234" s="116"/>
      <c r="P234" s="116"/>
      <c r="Q234" s="116"/>
      <c r="R234" s="116"/>
      <c r="S234" s="116"/>
      <c r="T234" s="116"/>
      <c r="U234" s="64" t="s">
        <v>118</v>
      </c>
      <c r="V234" s="106" t="s">
        <v>548</v>
      </c>
    </row>
    <row r="235" ht="44.25" customHeight="1" spans="1:22">
      <c r="A235" s="48">
        <v>32</v>
      </c>
      <c r="B235" s="106" t="s">
        <v>549</v>
      </c>
      <c r="C235" s="107" t="s">
        <v>116</v>
      </c>
      <c r="D235" s="107" t="s">
        <v>449</v>
      </c>
      <c r="E235" s="107" t="s">
        <v>451</v>
      </c>
      <c r="F235" s="106" t="s">
        <v>550</v>
      </c>
      <c r="G235" s="113"/>
      <c r="H235" s="107"/>
      <c r="I235" s="116">
        <v>1</v>
      </c>
      <c r="J235" s="116">
        <v>92</v>
      </c>
      <c r="K235" s="116"/>
      <c r="L235" s="116"/>
      <c r="M235" s="116">
        <v>92</v>
      </c>
      <c r="N235" s="116"/>
      <c r="O235" s="116"/>
      <c r="P235" s="116"/>
      <c r="Q235" s="116"/>
      <c r="R235" s="116"/>
      <c r="S235" s="116"/>
      <c r="T235" s="116"/>
      <c r="U235" s="64" t="s">
        <v>118</v>
      </c>
      <c r="V235" s="106" t="s">
        <v>551</v>
      </c>
    </row>
    <row r="236" ht="44.25" customHeight="1" spans="1:22">
      <c r="A236" s="48">
        <v>33</v>
      </c>
      <c r="B236" s="106" t="s">
        <v>552</v>
      </c>
      <c r="C236" s="107" t="s">
        <v>116</v>
      </c>
      <c r="D236" s="107" t="s">
        <v>449</v>
      </c>
      <c r="E236" s="107" t="s">
        <v>451</v>
      </c>
      <c r="F236" s="106" t="s">
        <v>553</v>
      </c>
      <c r="G236" s="108"/>
      <c r="H236" s="107"/>
      <c r="I236" s="116">
        <v>1</v>
      </c>
      <c r="J236" s="116">
        <v>95</v>
      </c>
      <c r="K236" s="116"/>
      <c r="L236" s="116"/>
      <c r="M236" s="116">
        <v>95</v>
      </c>
      <c r="N236" s="116"/>
      <c r="O236" s="116"/>
      <c r="P236" s="116"/>
      <c r="Q236" s="116"/>
      <c r="R236" s="116"/>
      <c r="S236" s="116"/>
      <c r="T236" s="116"/>
      <c r="U236" s="64" t="s">
        <v>118</v>
      </c>
      <c r="V236" s="106" t="s">
        <v>554</v>
      </c>
    </row>
    <row r="237" ht="44.25" customHeight="1" spans="1:22">
      <c r="A237" s="48">
        <v>34</v>
      </c>
      <c r="B237" s="106" t="s">
        <v>555</v>
      </c>
      <c r="C237" s="107" t="s">
        <v>116</v>
      </c>
      <c r="D237" s="107" t="s">
        <v>449</v>
      </c>
      <c r="E237" s="107" t="s">
        <v>451</v>
      </c>
      <c r="F237" s="106" t="s">
        <v>556</v>
      </c>
      <c r="G237" s="107"/>
      <c r="H237" s="107"/>
      <c r="I237" s="116">
        <v>1</v>
      </c>
      <c r="J237" s="116">
        <v>95</v>
      </c>
      <c r="K237" s="118"/>
      <c r="L237" s="116"/>
      <c r="M237" s="116">
        <v>95</v>
      </c>
      <c r="N237" s="116"/>
      <c r="O237" s="116"/>
      <c r="P237" s="116"/>
      <c r="Q237" s="116"/>
      <c r="R237" s="116"/>
      <c r="S237" s="116"/>
      <c r="T237" s="116"/>
      <c r="U237" s="64" t="s">
        <v>118</v>
      </c>
      <c r="V237" s="106" t="s">
        <v>557</v>
      </c>
    </row>
    <row r="238" ht="44.25" customHeight="1" spans="1:22">
      <c r="A238" s="48">
        <v>35</v>
      </c>
      <c r="B238" s="106" t="s">
        <v>558</v>
      </c>
      <c r="C238" s="107" t="s">
        <v>116</v>
      </c>
      <c r="D238" s="107" t="s">
        <v>449</v>
      </c>
      <c r="E238" s="107" t="s">
        <v>451</v>
      </c>
      <c r="F238" s="106" t="s">
        <v>559</v>
      </c>
      <c r="G238" s="108"/>
      <c r="H238" s="107"/>
      <c r="I238" s="116">
        <v>1</v>
      </c>
      <c r="J238" s="116">
        <v>45</v>
      </c>
      <c r="K238" s="116"/>
      <c r="L238" s="116"/>
      <c r="M238" s="116">
        <v>45</v>
      </c>
      <c r="N238" s="116"/>
      <c r="O238" s="116"/>
      <c r="P238" s="116"/>
      <c r="Q238" s="116"/>
      <c r="R238" s="116"/>
      <c r="S238" s="116"/>
      <c r="T238" s="116"/>
      <c r="U238" s="64" t="s">
        <v>118</v>
      </c>
      <c r="V238" s="106" t="s">
        <v>560</v>
      </c>
    </row>
    <row r="239" ht="44.25" customHeight="1" spans="1:22">
      <c r="A239" s="48">
        <v>36</v>
      </c>
      <c r="B239" s="106" t="s">
        <v>561</v>
      </c>
      <c r="C239" s="107" t="s">
        <v>116</v>
      </c>
      <c r="D239" s="107" t="s">
        <v>449</v>
      </c>
      <c r="E239" s="107" t="s">
        <v>451</v>
      </c>
      <c r="F239" s="106" t="s">
        <v>562</v>
      </c>
      <c r="G239" s="108"/>
      <c r="H239" s="107"/>
      <c r="I239" s="116">
        <v>1</v>
      </c>
      <c r="J239" s="116">
        <v>48</v>
      </c>
      <c r="K239" s="116"/>
      <c r="L239" s="116"/>
      <c r="M239" s="116">
        <v>48</v>
      </c>
      <c r="N239" s="116"/>
      <c r="O239" s="116"/>
      <c r="P239" s="116"/>
      <c r="Q239" s="116"/>
      <c r="R239" s="116"/>
      <c r="S239" s="116"/>
      <c r="T239" s="116"/>
      <c r="U239" s="64" t="s">
        <v>118</v>
      </c>
      <c r="V239" s="106" t="s">
        <v>560</v>
      </c>
    </row>
    <row r="240" ht="44.25" customHeight="1" spans="1:22">
      <c r="A240" s="48">
        <v>37</v>
      </c>
      <c r="B240" s="106" t="s">
        <v>563</v>
      </c>
      <c r="C240" s="107" t="s">
        <v>116</v>
      </c>
      <c r="D240" s="107" t="s">
        <v>449</v>
      </c>
      <c r="E240" s="107" t="s">
        <v>451</v>
      </c>
      <c r="F240" s="106" t="s">
        <v>564</v>
      </c>
      <c r="G240" s="108"/>
      <c r="H240" s="107"/>
      <c r="I240" s="116">
        <v>1</v>
      </c>
      <c r="J240" s="116">
        <v>68</v>
      </c>
      <c r="K240" s="116"/>
      <c r="L240" s="116"/>
      <c r="M240" s="116">
        <v>68</v>
      </c>
      <c r="N240" s="116"/>
      <c r="O240" s="116"/>
      <c r="P240" s="116"/>
      <c r="Q240" s="116"/>
      <c r="R240" s="116"/>
      <c r="S240" s="116"/>
      <c r="T240" s="116"/>
      <c r="U240" s="64" t="s">
        <v>118</v>
      </c>
      <c r="V240" s="106" t="s">
        <v>560</v>
      </c>
    </row>
    <row r="241" ht="44.25" customHeight="1" spans="1:22">
      <c r="A241" s="48">
        <v>38</v>
      </c>
      <c r="B241" s="106" t="s">
        <v>565</v>
      </c>
      <c r="C241" s="107" t="s">
        <v>116</v>
      </c>
      <c r="D241" s="107" t="s">
        <v>449</v>
      </c>
      <c r="E241" s="107" t="s">
        <v>451</v>
      </c>
      <c r="F241" s="106" t="s">
        <v>566</v>
      </c>
      <c r="G241" s="107"/>
      <c r="H241" s="107"/>
      <c r="I241" s="116">
        <v>1</v>
      </c>
      <c r="J241" s="116">
        <v>48</v>
      </c>
      <c r="K241" s="116"/>
      <c r="L241" s="116"/>
      <c r="M241" s="116">
        <v>48</v>
      </c>
      <c r="N241" s="116"/>
      <c r="O241" s="116"/>
      <c r="P241" s="116"/>
      <c r="Q241" s="116"/>
      <c r="R241" s="116"/>
      <c r="S241" s="116"/>
      <c r="T241" s="116"/>
      <c r="U241" s="64" t="s">
        <v>118</v>
      </c>
      <c r="V241" s="106" t="s">
        <v>567</v>
      </c>
    </row>
    <row r="242" s="7" customFormat="1" ht="44.25" customHeight="1" spans="1:22">
      <c r="A242" s="48">
        <v>39</v>
      </c>
      <c r="B242" s="106" t="s">
        <v>568</v>
      </c>
      <c r="C242" s="107" t="s">
        <v>116</v>
      </c>
      <c r="D242" s="107" t="s">
        <v>449</v>
      </c>
      <c r="E242" s="107" t="s">
        <v>451</v>
      </c>
      <c r="F242" s="106" t="s">
        <v>569</v>
      </c>
      <c r="G242" s="107"/>
      <c r="H242" s="107"/>
      <c r="I242" s="116">
        <v>1</v>
      </c>
      <c r="J242" s="116">
        <v>90</v>
      </c>
      <c r="K242" s="116"/>
      <c r="L242" s="116"/>
      <c r="M242" s="116">
        <v>90</v>
      </c>
      <c r="N242" s="116"/>
      <c r="O242" s="116"/>
      <c r="P242" s="116"/>
      <c r="Q242" s="116"/>
      <c r="R242" s="116"/>
      <c r="S242" s="116"/>
      <c r="T242" s="116"/>
      <c r="U242" s="64" t="s">
        <v>118</v>
      </c>
      <c r="V242" s="106" t="s">
        <v>570</v>
      </c>
    </row>
    <row r="243" s="7" customFormat="1" ht="44.25" customHeight="1" spans="1:22">
      <c r="A243" s="48">
        <v>40</v>
      </c>
      <c r="B243" s="106" t="s">
        <v>571</v>
      </c>
      <c r="C243" s="107" t="s">
        <v>116</v>
      </c>
      <c r="D243" s="107" t="s">
        <v>449</v>
      </c>
      <c r="E243" s="107" t="s">
        <v>451</v>
      </c>
      <c r="F243" s="106" t="s">
        <v>572</v>
      </c>
      <c r="G243" s="107"/>
      <c r="H243" s="107"/>
      <c r="I243" s="116">
        <v>1</v>
      </c>
      <c r="J243" s="116">
        <v>2000</v>
      </c>
      <c r="K243" s="116"/>
      <c r="L243" s="116"/>
      <c r="M243" s="116">
        <v>2000</v>
      </c>
      <c r="N243" s="116"/>
      <c r="O243" s="116"/>
      <c r="P243" s="116"/>
      <c r="Q243" s="116"/>
      <c r="R243" s="116"/>
      <c r="S243" s="116"/>
      <c r="T243" s="116"/>
      <c r="U243" s="64" t="s">
        <v>118</v>
      </c>
      <c r="V243" s="106" t="s">
        <v>573</v>
      </c>
    </row>
    <row r="244" s="5" customFormat="1" ht="24.95" customHeight="1" spans="1:22">
      <c r="A244" s="36" t="s">
        <v>574</v>
      </c>
      <c r="B244" s="23"/>
      <c r="C244" s="23"/>
      <c r="D244" s="23"/>
      <c r="E244" s="23"/>
      <c r="F244" s="23"/>
      <c r="G244" s="24"/>
      <c r="H244" s="24"/>
      <c r="I244" s="74"/>
      <c r="J244" s="74"/>
      <c r="K244" s="74"/>
      <c r="L244" s="74"/>
      <c r="M244" s="74"/>
      <c r="N244" s="74"/>
      <c r="O244" s="74"/>
      <c r="P244" s="74"/>
      <c r="Q244" s="74"/>
      <c r="R244" s="74"/>
      <c r="S244" s="74"/>
      <c r="T244" s="74"/>
      <c r="U244" s="23"/>
      <c r="V244" s="90"/>
    </row>
    <row r="245" s="4" customFormat="1" ht="24.95" customHeight="1" spans="1:22">
      <c r="A245" s="22" t="s">
        <v>32</v>
      </c>
      <c r="B245" s="23"/>
      <c r="C245" s="24"/>
      <c r="D245" s="24"/>
      <c r="E245" s="25"/>
      <c r="F245" s="26"/>
      <c r="G245" s="27"/>
      <c r="H245" s="28"/>
      <c r="I245" s="72">
        <f>SUM(I246:I249)</f>
        <v>10</v>
      </c>
      <c r="J245" s="72">
        <f t="shared" ref="J245:T245" si="47">SUM(J246:J249)</f>
        <v>3235</v>
      </c>
      <c r="K245" s="72">
        <f t="shared" si="47"/>
        <v>0</v>
      </c>
      <c r="L245" s="72">
        <f t="shared" si="47"/>
        <v>613</v>
      </c>
      <c r="M245" s="72">
        <f t="shared" si="47"/>
        <v>2622</v>
      </c>
      <c r="N245" s="72">
        <f t="shared" si="47"/>
        <v>2495</v>
      </c>
      <c r="O245" s="72">
        <f t="shared" si="47"/>
        <v>1945.3</v>
      </c>
      <c r="P245" s="72">
        <f t="shared" si="47"/>
        <v>260</v>
      </c>
      <c r="Q245" s="72">
        <f t="shared" si="47"/>
        <v>655.7</v>
      </c>
      <c r="R245" s="72">
        <f t="shared" si="47"/>
        <v>0</v>
      </c>
      <c r="S245" s="72">
        <f t="shared" si="47"/>
        <v>45.05</v>
      </c>
      <c r="T245" s="72">
        <f t="shared" si="47"/>
        <v>610.65</v>
      </c>
      <c r="U245" s="26"/>
      <c r="V245" s="88"/>
    </row>
    <row r="246" s="5" customFormat="1" ht="24.95" customHeight="1" spans="1:22">
      <c r="A246" s="42" t="s">
        <v>26</v>
      </c>
      <c r="B246" s="43"/>
      <c r="C246" s="44"/>
      <c r="D246" s="44"/>
      <c r="E246" s="45"/>
      <c r="F246" s="46"/>
      <c r="G246" s="47"/>
      <c r="H246" s="48"/>
      <c r="I246" s="76">
        <f>SUM(I250:I252)</f>
        <v>3</v>
      </c>
      <c r="J246" s="76">
        <f t="shared" ref="J246:T246" si="48">SUM(J250:J252)</f>
        <v>2495</v>
      </c>
      <c r="K246" s="76">
        <f t="shared" si="48"/>
        <v>0</v>
      </c>
      <c r="L246" s="76">
        <f t="shared" si="48"/>
        <v>613</v>
      </c>
      <c r="M246" s="76">
        <f t="shared" si="48"/>
        <v>1882</v>
      </c>
      <c r="N246" s="76">
        <f t="shared" si="48"/>
        <v>2495</v>
      </c>
      <c r="O246" s="76">
        <f t="shared" si="48"/>
        <v>1945.3</v>
      </c>
      <c r="P246" s="76">
        <f t="shared" si="48"/>
        <v>0</v>
      </c>
      <c r="Q246" s="76">
        <f t="shared" si="48"/>
        <v>493.7</v>
      </c>
      <c r="R246" s="76">
        <f t="shared" si="48"/>
        <v>0</v>
      </c>
      <c r="S246" s="76">
        <f t="shared" si="48"/>
        <v>45.05</v>
      </c>
      <c r="T246" s="76">
        <f t="shared" si="48"/>
        <v>448.65</v>
      </c>
      <c r="U246" s="46"/>
      <c r="V246" s="92"/>
    </row>
    <row r="247" s="5" customFormat="1" ht="24.95" customHeight="1" spans="1:22">
      <c r="A247" s="42" t="s">
        <v>27</v>
      </c>
      <c r="B247" s="43"/>
      <c r="C247" s="44"/>
      <c r="D247" s="44"/>
      <c r="E247" s="45"/>
      <c r="F247" s="46"/>
      <c r="G247" s="47"/>
      <c r="H247" s="48"/>
      <c r="I247" s="76">
        <f>SUM(0)</f>
        <v>0</v>
      </c>
      <c r="J247" s="76">
        <f t="shared" ref="J247:T247" si="49">SUM(0)</f>
        <v>0</v>
      </c>
      <c r="K247" s="76">
        <f t="shared" si="49"/>
        <v>0</v>
      </c>
      <c r="L247" s="76">
        <f t="shared" si="49"/>
        <v>0</v>
      </c>
      <c r="M247" s="76">
        <f t="shared" si="49"/>
        <v>0</v>
      </c>
      <c r="N247" s="76">
        <f t="shared" si="49"/>
        <v>0</v>
      </c>
      <c r="O247" s="76">
        <f t="shared" si="49"/>
        <v>0</v>
      </c>
      <c r="P247" s="76">
        <f t="shared" si="49"/>
        <v>0</v>
      </c>
      <c r="Q247" s="76">
        <f t="shared" si="49"/>
        <v>0</v>
      </c>
      <c r="R247" s="76">
        <f t="shared" si="49"/>
        <v>0</v>
      </c>
      <c r="S247" s="76">
        <f t="shared" si="49"/>
        <v>0</v>
      </c>
      <c r="T247" s="76">
        <f t="shared" si="49"/>
        <v>0</v>
      </c>
      <c r="U247" s="46"/>
      <c r="V247" s="92"/>
    </row>
    <row r="248" s="5" customFormat="1" ht="24.95" customHeight="1" spans="1:22">
      <c r="A248" s="42" t="s">
        <v>28</v>
      </c>
      <c r="B248" s="43"/>
      <c r="C248" s="44"/>
      <c r="D248" s="44"/>
      <c r="E248" s="45"/>
      <c r="F248" s="46"/>
      <c r="G248" s="47"/>
      <c r="H248" s="48"/>
      <c r="I248" s="76">
        <f>SUM(I253:I256)</f>
        <v>4</v>
      </c>
      <c r="J248" s="76">
        <f t="shared" ref="J248:T248" si="50">SUM(J253:J256)</f>
        <v>260</v>
      </c>
      <c r="K248" s="76">
        <f t="shared" si="50"/>
        <v>0</v>
      </c>
      <c r="L248" s="76">
        <f t="shared" si="50"/>
        <v>0</v>
      </c>
      <c r="M248" s="76">
        <f t="shared" si="50"/>
        <v>260</v>
      </c>
      <c r="N248" s="76">
        <f t="shared" si="50"/>
        <v>0</v>
      </c>
      <c r="O248" s="76">
        <f t="shared" si="50"/>
        <v>0</v>
      </c>
      <c r="P248" s="76">
        <f t="shared" si="50"/>
        <v>260</v>
      </c>
      <c r="Q248" s="76">
        <f t="shared" si="50"/>
        <v>162</v>
      </c>
      <c r="R248" s="76">
        <f t="shared" si="50"/>
        <v>0</v>
      </c>
      <c r="S248" s="76">
        <f t="shared" si="50"/>
        <v>0</v>
      </c>
      <c r="T248" s="76">
        <f t="shared" si="50"/>
        <v>162</v>
      </c>
      <c r="U248" s="46"/>
      <c r="V248" s="92"/>
    </row>
    <row r="249" s="5" customFormat="1" ht="24.95" customHeight="1" spans="1:22">
      <c r="A249" s="42" t="s">
        <v>30</v>
      </c>
      <c r="B249" s="43"/>
      <c r="C249" s="44"/>
      <c r="D249" s="44"/>
      <c r="E249" s="45"/>
      <c r="F249" s="46"/>
      <c r="G249" s="47"/>
      <c r="H249" s="48"/>
      <c r="I249" s="76">
        <f>SUM(I257:I259)</f>
        <v>3</v>
      </c>
      <c r="J249" s="76">
        <f t="shared" ref="J249:T249" si="51">SUM(J257:J259)</f>
        <v>480</v>
      </c>
      <c r="K249" s="76">
        <f t="shared" si="51"/>
        <v>0</v>
      </c>
      <c r="L249" s="76">
        <f t="shared" si="51"/>
        <v>0</v>
      </c>
      <c r="M249" s="76">
        <f t="shared" si="51"/>
        <v>480</v>
      </c>
      <c r="N249" s="76">
        <f t="shared" si="51"/>
        <v>0</v>
      </c>
      <c r="O249" s="76">
        <f t="shared" si="51"/>
        <v>0</v>
      </c>
      <c r="P249" s="76">
        <f t="shared" si="51"/>
        <v>0</v>
      </c>
      <c r="Q249" s="76">
        <f t="shared" si="51"/>
        <v>0</v>
      </c>
      <c r="R249" s="76">
        <f t="shared" si="51"/>
        <v>0</v>
      </c>
      <c r="S249" s="76">
        <f t="shared" si="51"/>
        <v>0</v>
      </c>
      <c r="T249" s="76">
        <f t="shared" si="51"/>
        <v>0</v>
      </c>
      <c r="U249" s="46"/>
      <c r="V249" s="92"/>
    </row>
    <row r="250" s="8" customFormat="1" ht="51" customHeight="1" spans="1:22">
      <c r="A250" s="48">
        <v>1</v>
      </c>
      <c r="B250" s="114" t="s">
        <v>575</v>
      </c>
      <c r="C250" s="115" t="s">
        <v>34</v>
      </c>
      <c r="D250" s="115" t="s">
        <v>574</v>
      </c>
      <c r="E250" s="115" t="s">
        <v>576</v>
      </c>
      <c r="F250" s="114" t="s">
        <v>577</v>
      </c>
      <c r="G250" s="115">
        <v>2019.03</v>
      </c>
      <c r="H250" s="115">
        <v>2019</v>
      </c>
      <c r="I250" s="119">
        <v>1</v>
      </c>
      <c r="J250" s="119">
        <v>99</v>
      </c>
      <c r="K250" s="119"/>
      <c r="L250" s="119"/>
      <c r="M250" s="119">
        <v>99</v>
      </c>
      <c r="N250" s="119">
        <v>99</v>
      </c>
      <c r="O250" s="119">
        <v>89.1</v>
      </c>
      <c r="P250" s="119"/>
      <c r="Q250" s="119">
        <v>9.9</v>
      </c>
      <c r="R250" s="117"/>
      <c r="S250" s="117"/>
      <c r="T250" s="119">
        <v>9.9</v>
      </c>
      <c r="U250" s="64" t="s">
        <v>37</v>
      </c>
      <c r="V250" s="114" t="s">
        <v>578</v>
      </c>
    </row>
    <row r="251" s="8" customFormat="1" ht="40.5" spans="1:22">
      <c r="A251" s="48">
        <v>2</v>
      </c>
      <c r="B251" s="114" t="s">
        <v>579</v>
      </c>
      <c r="C251" s="115" t="s">
        <v>34</v>
      </c>
      <c r="D251" s="115" t="s">
        <v>574</v>
      </c>
      <c r="E251" s="115" t="s">
        <v>576</v>
      </c>
      <c r="F251" s="114" t="s">
        <v>580</v>
      </c>
      <c r="G251" s="61">
        <v>2020.03</v>
      </c>
      <c r="H251" s="115">
        <v>2020</v>
      </c>
      <c r="I251" s="86">
        <v>1</v>
      </c>
      <c r="J251" s="86">
        <v>1946</v>
      </c>
      <c r="K251" s="86"/>
      <c r="L251" s="86">
        <v>613</v>
      </c>
      <c r="M251" s="86">
        <v>1333</v>
      </c>
      <c r="N251" s="86">
        <v>1946</v>
      </c>
      <c r="O251" s="86">
        <v>1579.2</v>
      </c>
      <c r="P251" s="86"/>
      <c r="Q251" s="86">
        <v>348.8</v>
      </c>
      <c r="R251" s="117"/>
      <c r="S251" s="86">
        <v>45.05</v>
      </c>
      <c r="T251" s="86">
        <v>303.75</v>
      </c>
      <c r="U251" s="64" t="s">
        <v>37</v>
      </c>
      <c r="V251" s="64"/>
    </row>
    <row r="252" s="8" customFormat="1" ht="40.5" spans="1:22">
      <c r="A252" s="48">
        <v>3</v>
      </c>
      <c r="B252" s="114" t="s">
        <v>581</v>
      </c>
      <c r="C252" s="115" t="s">
        <v>34</v>
      </c>
      <c r="D252" s="115" t="s">
        <v>574</v>
      </c>
      <c r="E252" s="115" t="s">
        <v>576</v>
      </c>
      <c r="F252" s="114" t="s">
        <v>582</v>
      </c>
      <c r="G252" s="48">
        <v>2021.03</v>
      </c>
      <c r="H252" s="115">
        <v>2021</v>
      </c>
      <c r="I252" s="86">
        <v>1</v>
      </c>
      <c r="J252" s="76">
        <v>450</v>
      </c>
      <c r="K252" s="76"/>
      <c r="L252" s="76"/>
      <c r="M252" s="76">
        <v>450</v>
      </c>
      <c r="N252" s="76">
        <v>450</v>
      </c>
      <c r="O252" s="76">
        <v>277</v>
      </c>
      <c r="P252" s="76"/>
      <c r="Q252" s="76">
        <v>135</v>
      </c>
      <c r="R252" s="76"/>
      <c r="S252" s="76"/>
      <c r="T252" s="76">
        <v>135</v>
      </c>
      <c r="U252" s="64" t="s">
        <v>37</v>
      </c>
      <c r="V252" s="64"/>
    </row>
    <row r="253" s="8" customFormat="1" ht="44.1" customHeight="1" spans="1:22">
      <c r="A253" s="48">
        <v>4</v>
      </c>
      <c r="B253" s="114" t="s">
        <v>583</v>
      </c>
      <c r="C253" s="115" t="s">
        <v>69</v>
      </c>
      <c r="D253" s="115" t="s">
        <v>584</v>
      </c>
      <c r="E253" s="115" t="s">
        <v>576</v>
      </c>
      <c r="F253" s="114" t="s">
        <v>585</v>
      </c>
      <c r="G253" s="115">
        <v>2022.01</v>
      </c>
      <c r="H253" s="115">
        <v>2022</v>
      </c>
      <c r="I253" s="119">
        <v>1</v>
      </c>
      <c r="J253" s="119">
        <v>50</v>
      </c>
      <c r="K253" s="119"/>
      <c r="L253" s="119"/>
      <c r="M253" s="119">
        <v>50</v>
      </c>
      <c r="N253" s="119"/>
      <c r="O253" s="119"/>
      <c r="P253" s="119">
        <v>50</v>
      </c>
      <c r="Q253" s="119">
        <v>25</v>
      </c>
      <c r="R253" s="119"/>
      <c r="S253" s="119"/>
      <c r="T253" s="119">
        <v>25</v>
      </c>
      <c r="U253" s="114" t="s">
        <v>145</v>
      </c>
      <c r="V253" s="114" t="s">
        <v>586</v>
      </c>
    </row>
    <row r="254" s="8" customFormat="1" ht="60" customHeight="1" spans="1:22">
      <c r="A254" s="48">
        <v>5</v>
      </c>
      <c r="B254" s="114" t="s">
        <v>587</v>
      </c>
      <c r="C254" s="115" t="s">
        <v>69</v>
      </c>
      <c r="D254" s="115" t="s">
        <v>574</v>
      </c>
      <c r="E254" s="115" t="s">
        <v>576</v>
      </c>
      <c r="F254" s="114" t="s">
        <v>588</v>
      </c>
      <c r="G254" s="115">
        <v>2022.03</v>
      </c>
      <c r="H254" s="115">
        <v>2022</v>
      </c>
      <c r="I254" s="119">
        <v>1</v>
      </c>
      <c r="J254" s="119">
        <v>50</v>
      </c>
      <c r="K254" s="119"/>
      <c r="L254" s="119"/>
      <c r="M254" s="119">
        <v>50</v>
      </c>
      <c r="N254" s="119"/>
      <c r="O254" s="119"/>
      <c r="P254" s="119">
        <v>50</v>
      </c>
      <c r="Q254" s="119">
        <v>25</v>
      </c>
      <c r="R254" s="121"/>
      <c r="S254" s="119"/>
      <c r="T254" s="119">
        <v>25</v>
      </c>
      <c r="U254" s="114" t="s">
        <v>145</v>
      </c>
      <c r="V254" s="114" t="s">
        <v>589</v>
      </c>
    </row>
    <row r="255" s="8" customFormat="1" ht="40.5" spans="1:22">
      <c r="A255" s="48">
        <v>6</v>
      </c>
      <c r="B255" s="114" t="s">
        <v>590</v>
      </c>
      <c r="C255" s="115" t="s">
        <v>69</v>
      </c>
      <c r="D255" s="115" t="s">
        <v>574</v>
      </c>
      <c r="E255" s="115" t="s">
        <v>576</v>
      </c>
      <c r="F255" s="114" t="s">
        <v>591</v>
      </c>
      <c r="G255" s="115">
        <v>2022.03</v>
      </c>
      <c r="H255" s="115">
        <v>2022</v>
      </c>
      <c r="I255" s="119">
        <v>1</v>
      </c>
      <c r="J255" s="119">
        <v>80</v>
      </c>
      <c r="K255" s="119"/>
      <c r="L255" s="119"/>
      <c r="M255" s="119">
        <v>80</v>
      </c>
      <c r="N255" s="119"/>
      <c r="O255" s="119"/>
      <c r="P255" s="119">
        <v>80</v>
      </c>
      <c r="Q255" s="119">
        <v>56</v>
      </c>
      <c r="R255" s="119"/>
      <c r="S255" s="119"/>
      <c r="T255" s="119">
        <v>56</v>
      </c>
      <c r="U255" s="114" t="s">
        <v>592</v>
      </c>
      <c r="V255" s="114" t="s">
        <v>593</v>
      </c>
    </row>
    <row r="256" s="8" customFormat="1" ht="40.5" spans="1:22">
      <c r="A256" s="48">
        <v>7</v>
      </c>
      <c r="B256" s="114" t="s">
        <v>594</v>
      </c>
      <c r="C256" s="115" t="s">
        <v>69</v>
      </c>
      <c r="D256" s="115" t="s">
        <v>574</v>
      </c>
      <c r="E256" s="115" t="s">
        <v>576</v>
      </c>
      <c r="F256" s="114" t="s">
        <v>595</v>
      </c>
      <c r="G256" s="115">
        <v>2022.03</v>
      </c>
      <c r="H256" s="115">
        <v>2022</v>
      </c>
      <c r="I256" s="119">
        <v>1</v>
      </c>
      <c r="J256" s="119">
        <v>80</v>
      </c>
      <c r="K256" s="119"/>
      <c r="L256" s="119"/>
      <c r="M256" s="119">
        <v>80</v>
      </c>
      <c r="N256" s="119"/>
      <c r="O256" s="119"/>
      <c r="P256" s="119">
        <v>80</v>
      </c>
      <c r="Q256" s="119">
        <v>56</v>
      </c>
      <c r="R256" s="119"/>
      <c r="S256" s="119"/>
      <c r="T256" s="119">
        <v>56</v>
      </c>
      <c r="U256" s="114" t="s">
        <v>592</v>
      </c>
      <c r="V256" s="114" t="s">
        <v>596</v>
      </c>
    </row>
    <row r="257" s="8" customFormat="1" ht="40.5" spans="1:22">
      <c r="A257" s="48">
        <v>8</v>
      </c>
      <c r="B257" s="114" t="s">
        <v>597</v>
      </c>
      <c r="C257" s="115" t="s">
        <v>116</v>
      </c>
      <c r="D257" s="115" t="s">
        <v>574</v>
      </c>
      <c r="E257" s="115" t="s">
        <v>576</v>
      </c>
      <c r="F257" s="114" t="s">
        <v>598</v>
      </c>
      <c r="G257" s="122"/>
      <c r="H257" s="115"/>
      <c r="I257" s="119">
        <v>1</v>
      </c>
      <c r="J257" s="119">
        <v>180</v>
      </c>
      <c r="K257" s="119"/>
      <c r="L257" s="119"/>
      <c r="M257" s="119">
        <v>180</v>
      </c>
      <c r="N257" s="119"/>
      <c r="O257" s="119"/>
      <c r="P257" s="119"/>
      <c r="Q257" s="119"/>
      <c r="R257" s="121"/>
      <c r="S257" s="119"/>
      <c r="T257" s="119"/>
      <c r="U257" s="64" t="s">
        <v>118</v>
      </c>
      <c r="V257" s="114" t="s">
        <v>599</v>
      </c>
    </row>
    <row r="258" s="8" customFormat="1" ht="40.5" spans="1:22">
      <c r="A258" s="48">
        <v>9</v>
      </c>
      <c r="B258" s="114" t="s">
        <v>600</v>
      </c>
      <c r="C258" s="115" t="s">
        <v>116</v>
      </c>
      <c r="D258" s="115" t="s">
        <v>574</v>
      </c>
      <c r="E258" s="115" t="s">
        <v>576</v>
      </c>
      <c r="F258" s="114" t="s">
        <v>601</v>
      </c>
      <c r="G258" s="115"/>
      <c r="H258" s="115"/>
      <c r="I258" s="119">
        <v>1</v>
      </c>
      <c r="J258" s="119">
        <v>200</v>
      </c>
      <c r="K258" s="119"/>
      <c r="L258" s="119"/>
      <c r="M258" s="119">
        <v>200</v>
      </c>
      <c r="N258" s="119"/>
      <c r="O258" s="119"/>
      <c r="P258" s="119"/>
      <c r="Q258" s="119"/>
      <c r="R258" s="121"/>
      <c r="S258" s="119"/>
      <c r="T258" s="119"/>
      <c r="U258" s="64" t="s">
        <v>118</v>
      </c>
      <c r="V258" s="114" t="s">
        <v>602</v>
      </c>
    </row>
    <row r="259" s="9" customFormat="1" ht="40.5" spans="1:22">
      <c r="A259" s="48">
        <v>10</v>
      </c>
      <c r="B259" s="114" t="s">
        <v>603</v>
      </c>
      <c r="C259" s="115" t="s">
        <v>116</v>
      </c>
      <c r="D259" s="115" t="s">
        <v>574</v>
      </c>
      <c r="E259" s="115" t="s">
        <v>576</v>
      </c>
      <c r="F259" s="114" t="s">
        <v>604</v>
      </c>
      <c r="G259" s="115"/>
      <c r="H259" s="115"/>
      <c r="I259" s="119">
        <v>1</v>
      </c>
      <c r="J259" s="119">
        <v>100</v>
      </c>
      <c r="K259" s="119"/>
      <c r="L259" s="119"/>
      <c r="M259" s="119">
        <v>100</v>
      </c>
      <c r="N259" s="119"/>
      <c r="O259" s="119"/>
      <c r="P259" s="119"/>
      <c r="Q259" s="119"/>
      <c r="R259" s="121"/>
      <c r="S259" s="119"/>
      <c r="T259" s="119"/>
      <c r="U259" s="64" t="s">
        <v>118</v>
      </c>
      <c r="V259" s="114" t="s">
        <v>605</v>
      </c>
    </row>
    <row r="260" s="9" customFormat="1" ht="24.95" customHeight="1" spans="1:22">
      <c r="A260" s="36" t="s">
        <v>606</v>
      </c>
      <c r="B260" s="23"/>
      <c r="C260" s="23"/>
      <c r="D260" s="23"/>
      <c r="E260" s="23"/>
      <c r="F260" s="23"/>
      <c r="G260" s="24"/>
      <c r="H260" s="24"/>
      <c r="I260" s="74"/>
      <c r="J260" s="74"/>
      <c r="K260" s="74"/>
      <c r="L260" s="74"/>
      <c r="M260" s="74"/>
      <c r="N260" s="74"/>
      <c r="O260" s="74"/>
      <c r="P260" s="74"/>
      <c r="Q260" s="74"/>
      <c r="R260" s="74"/>
      <c r="S260" s="74"/>
      <c r="T260" s="74"/>
      <c r="U260" s="23"/>
      <c r="V260" s="90"/>
    </row>
    <row r="261" s="4" customFormat="1" ht="24.95" customHeight="1" spans="1:22">
      <c r="A261" s="22" t="s">
        <v>32</v>
      </c>
      <c r="B261" s="23"/>
      <c r="C261" s="24"/>
      <c r="D261" s="24"/>
      <c r="E261" s="25"/>
      <c r="F261" s="26"/>
      <c r="G261" s="27"/>
      <c r="H261" s="72"/>
      <c r="I261" s="72">
        <f>SUM(I262:I265)</f>
        <v>40</v>
      </c>
      <c r="J261" s="72">
        <f t="shared" ref="J261:T261" si="52">SUM(J262:J265)</f>
        <v>16248.66</v>
      </c>
      <c r="K261" s="72">
        <f t="shared" si="52"/>
        <v>0</v>
      </c>
      <c r="L261" s="72">
        <f t="shared" si="52"/>
        <v>342</v>
      </c>
      <c r="M261" s="72">
        <f t="shared" si="52"/>
        <v>15906.66</v>
      </c>
      <c r="N261" s="72">
        <f t="shared" si="52"/>
        <v>702.66</v>
      </c>
      <c r="O261" s="72">
        <f t="shared" si="52"/>
        <v>42.24</v>
      </c>
      <c r="P261" s="72">
        <f t="shared" si="52"/>
        <v>448</v>
      </c>
      <c r="Q261" s="72">
        <f t="shared" si="52"/>
        <v>835.42</v>
      </c>
      <c r="R261" s="72">
        <f t="shared" si="52"/>
        <v>0</v>
      </c>
      <c r="S261" s="72">
        <f t="shared" si="52"/>
        <v>342</v>
      </c>
      <c r="T261" s="72">
        <f t="shared" si="52"/>
        <v>493.42</v>
      </c>
      <c r="U261" s="26"/>
      <c r="V261" s="88"/>
    </row>
    <row r="262" s="5" customFormat="1" ht="24.95" customHeight="1" spans="1:22">
      <c r="A262" s="42" t="s">
        <v>26</v>
      </c>
      <c r="B262" s="43"/>
      <c r="C262" s="44"/>
      <c r="D262" s="44"/>
      <c r="E262" s="45"/>
      <c r="F262" s="46"/>
      <c r="G262" s="47"/>
      <c r="H262" s="76"/>
      <c r="I262" s="76">
        <f>SUM(I266:I271)</f>
        <v>6</v>
      </c>
      <c r="J262" s="76">
        <f t="shared" ref="J262:T262" si="53">SUM(J266:J271)</f>
        <v>662.66</v>
      </c>
      <c r="K262" s="76">
        <f t="shared" si="53"/>
        <v>0</v>
      </c>
      <c r="L262" s="76">
        <f t="shared" si="53"/>
        <v>342</v>
      </c>
      <c r="M262" s="76">
        <f t="shared" si="53"/>
        <v>320.66</v>
      </c>
      <c r="N262" s="76">
        <f t="shared" si="53"/>
        <v>662.66</v>
      </c>
      <c r="O262" s="76">
        <f t="shared" si="53"/>
        <v>42.24</v>
      </c>
      <c r="P262" s="76">
        <f t="shared" si="53"/>
        <v>0</v>
      </c>
      <c r="Q262" s="76">
        <f t="shared" si="53"/>
        <v>582.42</v>
      </c>
      <c r="R262" s="76">
        <f t="shared" si="53"/>
        <v>0</v>
      </c>
      <c r="S262" s="76">
        <f t="shared" si="53"/>
        <v>342</v>
      </c>
      <c r="T262" s="76">
        <f t="shared" si="53"/>
        <v>240.42</v>
      </c>
      <c r="U262" s="46"/>
      <c r="V262" s="92"/>
    </row>
    <row r="263" s="5" customFormat="1" ht="24.95" customHeight="1" spans="1:22">
      <c r="A263" s="42" t="s">
        <v>27</v>
      </c>
      <c r="B263" s="43"/>
      <c r="C263" s="44"/>
      <c r="D263" s="44"/>
      <c r="E263" s="45"/>
      <c r="F263" s="46"/>
      <c r="G263" s="47"/>
      <c r="H263" s="76"/>
      <c r="I263" s="76">
        <f>SUM(I272)</f>
        <v>1</v>
      </c>
      <c r="J263" s="76">
        <f t="shared" ref="J263:T263" si="54">SUM(J272)</f>
        <v>98</v>
      </c>
      <c r="K263" s="76">
        <f t="shared" si="54"/>
        <v>0</v>
      </c>
      <c r="L263" s="76">
        <f t="shared" si="54"/>
        <v>0</v>
      </c>
      <c r="M263" s="76">
        <f t="shared" si="54"/>
        <v>98</v>
      </c>
      <c r="N263" s="76">
        <f t="shared" si="54"/>
        <v>40</v>
      </c>
      <c r="O263" s="76">
        <f t="shared" si="54"/>
        <v>0</v>
      </c>
      <c r="P263" s="76">
        <f t="shared" si="54"/>
        <v>58</v>
      </c>
      <c r="Q263" s="76">
        <f t="shared" si="54"/>
        <v>58</v>
      </c>
      <c r="R263" s="76">
        <f t="shared" si="54"/>
        <v>0</v>
      </c>
      <c r="S263" s="76">
        <f t="shared" si="54"/>
        <v>0</v>
      </c>
      <c r="T263" s="76">
        <f t="shared" si="54"/>
        <v>58</v>
      </c>
      <c r="U263" s="46"/>
      <c r="V263" s="92"/>
    </row>
    <row r="264" s="5" customFormat="1" ht="24.95" customHeight="1" spans="1:22">
      <c r="A264" s="42" t="s">
        <v>28</v>
      </c>
      <c r="B264" s="43"/>
      <c r="C264" s="44"/>
      <c r="D264" s="44"/>
      <c r="E264" s="45"/>
      <c r="F264" s="46"/>
      <c r="G264" s="47"/>
      <c r="H264" s="76"/>
      <c r="I264" s="76">
        <f>SUM(I273)</f>
        <v>1</v>
      </c>
      <c r="J264" s="76">
        <f t="shared" ref="J264:T264" si="55">SUM(J273)</f>
        <v>390</v>
      </c>
      <c r="K264" s="76">
        <f t="shared" si="55"/>
        <v>0</v>
      </c>
      <c r="L264" s="76">
        <f t="shared" si="55"/>
        <v>0</v>
      </c>
      <c r="M264" s="76">
        <f t="shared" si="55"/>
        <v>390</v>
      </c>
      <c r="N264" s="76">
        <f t="shared" si="55"/>
        <v>0</v>
      </c>
      <c r="O264" s="76">
        <f t="shared" si="55"/>
        <v>0</v>
      </c>
      <c r="P264" s="76">
        <f t="shared" si="55"/>
        <v>390</v>
      </c>
      <c r="Q264" s="76">
        <f t="shared" si="55"/>
        <v>195</v>
      </c>
      <c r="R264" s="76">
        <f t="shared" si="55"/>
        <v>0</v>
      </c>
      <c r="S264" s="76">
        <f t="shared" si="55"/>
        <v>0</v>
      </c>
      <c r="T264" s="76">
        <f t="shared" si="55"/>
        <v>195</v>
      </c>
      <c r="U264" s="46"/>
      <c r="V264" s="92"/>
    </row>
    <row r="265" s="5" customFormat="1" ht="24.95" customHeight="1" spans="1:22">
      <c r="A265" s="42" t="s">
        <v>30</v>
      </c>
      <c r="B265" s="43"/>
      <c r="C265" s="44"/>
      <c r="D265" s="44"/>
      <c r="E265" s="45"/>
      <c r="F265" s="46"/>
      <c r="G265" s="47"/>
      <c r="H265" s="76"/>
      <c r="I265" s="76">
        <f>SUM(I274:I305)</f>
        <v>32</v>
      </c>
      <c r="J265" s="76">
        <f t="shared" ref="J265:T265" si="56">SUM(J274:J305)</f>
        <v>15098</v>
      </c>
      <c r="K265" s="76">
        <f t="shared" si="56"/>
        <v>0</v>
      </c>
      <c r="L265" s="76">
        <f t="shared" si="56"/>
        <v>0</v>
      </c>
      <c r="M265" s="76">
        <f t="shared" si="56"/>
        <v>15098</v>
      </c>
      <c r="N265" s="76">
        <f t="shared" si="56"/>
        <v>0</v>
      </c>
      <c r="O265" s="76">
        <f t="shared" si="56"/>
        <v>0</v>
      </c>
      <c r="P265" s="76">
        <f t="shared" si="56"/>
        <v>0</v>
      </c>
      <c r="Q265" s="76">
        <f t="shared" si="56"/>
        <v>0</v>
      </c>
      <c r="R265" s="76">
        <f t="shared" si="56"/>
        <v>0</v>
      </c>
      <c r="S265" s="76">
        <f t="shared" si="56"/>
        <v>0</v>
      </c>
      <c r="T265" s="76">
        <f t="shared" si="56"/>
        <v>0</v>
      </c>
      <c r="U265" s="46"/>
      <c r="V265" s="92"/>
    </row>
    <row r="266" ht="40.5" spans="1:22">
      <c r="A266" s="48">
        <v>1</v>
      </c>
      <c r="B266" s="64" t="s">
        <v>607</v>
      </c>
      <c r="C266" s="115" t="s">
        <v>34</v>
      </c>
      <c r="D266" s="61" t="s">
        <v>606</v>
      </c>
      <c r="E266" s="61" t="s">
        <v>608</v>
      </c>
      <c r="F266" s="64" t="s">
        <v>609</v>
      </c>
      <c r="G266" s="123">
        <v>2020.04</v>
      </c>
      <c r="H266" s="61">
        <v>2021</v>
      </c>
      <c r="I266" s="86">
        <v>1</v>
      </c>
      <c r="J266" s="86">
        <v>46.94</v>
      </c>
      <c r="K266" s="102"/>
      <c r="L266" s="86"/>
      <c r="M266" s="86">
        <v>46.94</v>
      </c>
      <c r="N266" s="86">
        <v>46.94</v>
      </c>
      <c r="O266" s="86">
        <v>42.24</v>
      </c>
      <c r="P266" s="86"/>
      <c r="Q266" s="86">
        <v>4.7</v>
      </c>
      <c r="R266" s="86"/>
      <c r="S266" s="86"/>
      <c r="T266" s="86">
        <v>4.7</v>
      </c>
      <c r="U266" s="64" t="s">
        <v>37</v>
      </c>
      <c r="V266" s="61"/>
    </row>
    <row r="267" ht="40.5" spans="1:22">
      <c r="A267" s="48">
        <v>2</v>
      </c>
      <c r="B267" s="64" t="s">
        <v>610</v>
      </c>
      <c r="C267" s="115" t="s">
        <v>34</v>
      </c>
      <c r="D267" s="61" t="s">
        <v>606</v>
      </c>
      <c r="E267" s="61" t="s">
        <v>608</v>
      </c>
      <c r="F267" s="64" t="s">
        <v>611</v>
      </c>
      <c r="G267" s="123">
        <v>2021.06</v>
      </c>
      <c r="H267" s="61">
        <v>2021</v>
      </c>
      <c r="I267" s="86">
        <v>1</v>
      </c>
      <c r="J267" s="86">
        <v>18.5</v>
      </c>
      <c r="K267" s="86"/>
      <c r="L267" s="86"/>
      <c r="M267" s="86">
        <v>18.5</v>
      </c>
      <c r="N267" s="86">
        <v>18.5</v>
      </c>
      <c r="O267" s="86">
        <v>0</v>
      </c>
      <c r="P267" s="86"/>
      <c r="Q267" s="86">
        <v>18.5</v>
      </c>
      <c r="R267" s="86"/>
      <c r="S267" s="86"/>
      <c r="T267" s="86">
        <v>18.5</v>
      </c>
      <c r="U267" s="64" t="s">
        <v>37</v>
      </c>
      <c r="V267" s="61"/>
    </row>
    <row r="268" ht="40.5" spans="1:22">
      <c r="A268" s="48">
        <v>3</v>
      </c>
      <c r="B268" s="64" t="s">
        <v>612</v>
      </c>
      <c r="C268" s="115" t="s">
        <v>34</v>
      </c>
      <c r="D268" s="61" t="s">
        <v>606</v>
      </c>
      <c r="E268" s="61" t="s">
        <v>608</v>
      </c>
      <c r="F268" s="64" t="s">
        <v>613</v>
      </c>
      <c r="G268" s="123">
        <v>2021.11</v>
      </c>
      <c r="H268" s="61">
        <v>2021</v>
      </c>
      <c r="I268" s="86">
        <v>1</v>
      </c>
      <c r="J268" s="86">
        <v>380</v>
      </c>
      <c r="K268" s="86"/>
      <c r="L268" s="86">
        <v>342</v>
      </c>
      <c r="M268" s="86">
        <v>38</v>
      </c>
      <c r="N268" s="86">
        <v>380</v>
      </c>
      <c r="O268" s="86">
        <v>0</v>
      </c>
      <c r="P268" s="86"/>
      <c r="Q268" s="86">
        <v>342</v>
      </c>
      <c r="R268" s="86"/>
      <c r="S268" s="86">
        <v>342</v>
      </c>
      <c r="T268" s="86"/>
      <c r="U268" s="64" t="s">
        <v>37</v>
      </c>
      <c r="V268" s="61"/>
    </row>
    <row r="269" ht="40.5" spans="1:22">
      <c r="A269" s="48">
        <v>4</v>
      </c>
      <c r="B269" s="64" t="s">
        <v>614</v>
      </c>
      <c r="C269" s="115" t="s">
        <v>34</v>
      </c>
      <c r="D269" s="61" t="s">
        <v>606</v>
      </c>
      <c r="E269" s="61" t="s">
        <v>608</v>
      </c>
      <c r="F269" s="64" t="s">
        <v>615</v>
      </c>
      <c r="G269" s="124">
        <v>2021.1</v>
      </c>
      <c r="H269" s="61">
        <v>2021</v>
      </c>
      <c r="I269" s="86">
        <v>1</v>
      </c>
      <c r="J269" s="86">
        <v>98</v>
      </c>
      <c r="K269" s="86"/>
      <c r="L269" s="86"/>
      <c r="M269" s="86">
        <v>98</v>
      </c>
      <c r="N269" s="86">
        <v>98</v>
      </c>
      <c r="O269" s="86">
        <v>0</v>
      </c>
      <c r="P269" s="86"/>
      <c r="Q269" s="86">
        <v>98</v>
      </c>
      <c r="R269" s="86"/>
      <c r="S269" s="86"/>
      <c r="T269" s="86">
        <v>98</v>
      </c>
      <c r="U269" s="64" t="s">
        <v>37</v>
      </c>
      <c r="V269" s="61"/>
    </row>
    <row r="270" ht="40.5" spans="1:22">
      <c r="A270" s="48">
        <v>5</v>
      </c>
      <c r="B270" s="64" t="s">
        <v>616</v>
      </c>
      <c r="C270" s="115" t="s">
        <v>34</v>
      </c>
      <c r="D270" s="61" t="s">
        <v>606</v>
      </c>
      <c r="E270" s="61" t="s">
        <v>608</v>
      </c>
      <c r="F270" s="64" t="s">
        <v>617</v>
      </c>
      <c r="G270" s="124">
        <v>2021.1</v>
      </c>
      <c r="H270" s="61">
        <v>2021</v>
      </c>
      <c r="I270" s="86">
        <v>1</v>
      </c>
      <c r="J270" s="86">
        <v>70</v>
      </c>
      <c r="K270" s="86"/>
      <c r="L270" s="86"/>
      <c r="M270" s="86">
        <v>70</v>
      </c>
      <c r="N270" s="86">
        <v>70</v>
      </c>
      <c r="O270" s="86">
        <v>0</v>
      </c>
      <c r="P270" s="86"/>
      <c r="Q270" s="86">
        <v>70</v>
      </c>
      <c r="R270" s="86"/>
      <c r="S270" s="86"/>
      <c r="T270" s="86">
        <v>70</v>
      </c>
      <c r="U270" s="64" t="s">
        <v>37</v>
      </c>
      <c r="V270" s="61"/>
    </row>
    <row r="271" ht="54" spans="1:25">
      <c r="A271" s="48">
        <v>6</v>
      </c>
      <c r="B271" s="64" t="s">
        <v>618</v>
      </c>
      <c r="C271" s="115" t="s">
        <v>34</v>
      </c>
      <c r="D271" s="61" t="s">
        <v>606</v>
      </c>
      <c r="E271" s="61" t="s">
        <v>608</v>
      </c>
      <c r="F271" s="64" t="s">
        <v>619</v>
      </c>
      <c r="G271" s="124">
        <v>2021.1</v>
      </c>
      <c r="H271" s="61">
        <v>2021</v>
      </c>
      <c r="I271" s="86">
        <v>1</v>
      </c>
      <c r="J271" s="86">
        <v>49.22</v>
      </c>
      <c r="K271" s="102"/>
      <c r="L271" s="86"/>
      <c r="M271" s="86">
        <v>49.22</v>
      </c>
      <c r="N271" s="86">
        <v>49.22</v>
      </c>
      <c r="O271" s="86">
        <v>0</v>
      </c>
      <c r="P271" s="86"/>
      <c r="Q271" s="86">
        <v>49.22</v>
      </c>
      <c r="R271" s="102"/>
      <c r="S271" s="86"/>
      <c r="T271" s="86">
        <v>49.22</v>
      </c>
      <c r="U271" s="64" t="s">
        <v>37</v>
      </c>
      <c r="V271" s="61"/>
      <c r="X271" s="143"/>
      <c r="Y271" s="143"/>
    </row>
    <row r="272" ht="40.5" spans="1:25">
      <c r="A272" s="48">
        <v>7</v>
      </c>
      <c r="B272" s="64" t="s">
        <v>620</v>
      </c>
      <c r="C272" s="61" t="s">
        <v>60</v>
      </c>
      <c r="D272" s="61" t="s">
        <v>606</v>
      </c>
      <c r="E272" s="61" t="s">
        <v>608</v>
      </c>
      <c r="F272" s="64" t="s">
        <v>621</v>
      </c>
      <c r="G272" s="123">
        <v>2021.11</v>
      </c>
      <c r="H272" s="61" t="s">
        <v>62</v>
      </c>
      <c r="I272" s="86">
        <v>1</v>
      </c>
      <c r="J272" s="86">
        <v>98</v>
      </c>
      <c r="K272" s="86"/>
      <c r="L272" s="86"/>
      <c r="M272" s="86">
        <v>98</v>
      </c>
      <c r="N272" s="86">
        <v>40</v>
      </c>
      <c r="O272" s="86">
        <v>0</v>
      </c>
      <c r="P272" s="86">
        <v>58</v>
      </c>
      <c r="Q272" s="86">
        <v>58</v>
      </c>
      <c r="R272" s="86"/>
      <c r="S272" s="86"/>
      <c r="T272" s="86">
        <v>58</v>
      </c>
      <c r="U272" s="64" t="s">
        <v>37</v>
      </c>
      <c r="V272" s="144"/>
      <c r="X272" s="143"/>
      <c r="Y272" s="143"/>
    </row>
    <row r="273" ht="62.25" customHeight="1" spans="1:25">
      <c r="A273" s="48">
        <v>8</v>
      </c>
      <c r="B273" s="64" t="s">
        <v>622</v>
      </c>
      <c r="C273" s="61" t="s">
        <v>69</v>
      </c>
      <c r="D273" s="61" t="s">
        <v>606</v>
      </c>
      <c r="E273" s="61" t="s">
        <v>608</v>
      </c>
      <c r="F273" s="64" t="s">
        <v>623</v>
      </c>
      <c r="G273" s="123">
        <v>2022.03</v>
      </c>
      <c r="H273" s="61">
        <v>2022</v>
      </c>
      <c r="I273" s="86">
        <v>1</v>
      </c>
      <c r="J273" s="86">
        <v>390</v>
      </c>
      <c r="K273" s="86"/>
      <c r="L273" s="86"/>
      <c r="M273" s="86">
        <v>390</v>
      </c>
      <c r="N273" s="86"/>
      <c r="O273" s="86"/>
      <c r="P273" s="86">
        <v>390</v>
      </c>
      <c r="Q273" s="86">
        <v>195</v>
      </c>
      <c r="R273" s="86"/>
      <c r="S273" s="86"/>
      <c r="T273" s="86">
        <v>195</v>
      </c>
      <c r="U273" s="64" t="s">
        <v>623</v>
      </c>
      <c r="V273" s="144" t="s">
        <v>624</v>
      </c>
      <c r="X273" s="143"/>
      <c r="Y273" s="150"/>
    </row>
    <row r="274" ht="62.25" customHeight="1" spans="1:25">
      <c r="A274" s="48">
        <v>9</v>
      </c>
      <c r="B274" s="64" t="s">
        <v>625</v>
      </c>
      <c r="C274" s="61" t="s">
        <v>116</v>
      </c>
      <c r="D274" s="61" t="s">
        <v>606</v>
      </c>
      <c r="E274" s="61" t="s">
        <v>608</v>
      </c>
      <c r="F274" s="64" t="s">
        <v>626</v>
      </c>
      <c r="G274" s="104"/>
      <c r="H274" s="61"/>
      <c r="I274" s="86">
        <v>1</v>
      </c>
      <c r="J274" s="86">
        <v>2600</v>
      </c>
      <c r="K274" s="86"/>
      <c r="L274" s="86"/>
      <c r="M274" s="86">
        <v>2600</v>
      </c>
      <c r="N274" s="86"/>
      <c r="O274" s="86"/>
      <c r="P274" s="86"/>
      <c r="Q274" s="86"/>
      <c r="R274" s="86"/>
      <c r="S274" s="86"/>
      <c r="T274" s="86"/>
      <c r="U274" s="64" t="s">
        <v>118</v>
      </c>
      <c r="V274" s="144" t="s">
        <v>627</v>
      </c>
      <c r="X274" s="145"/>
      <c r="Y274" s="143"/>
    </row>
    <row r="275" ht="52.5" customHeight="1" spans="1:25">
      <c r="A275" s="48">
        <v>10</v>
      </c>
      <c r="B275" s="64" t="s">
        <v>628</v>
      </c>
      <c r="C275" s="61" t="s">
        <v>116</v>
      </c>
      <c r="D275" s="61" t="s">
        <v>606</v>
      </c>
      <c r="E275" s="61" t="s">
        <v>608</v>
      </c>
      <c r="F275" s="64" t="s">
        <v>629</v>
      </c>
      <c r="G275" s="124"/>
      <c r="H275" s="61"/>
      <c r="I275" s="86">
        <v>1</v>
      </c>
      <c r="J275" s="86">
        <v>900</v>
      </c>
      <c r="K275" s="117"/>
      <c r="L275" s="86"/>
      <c r="M275" s="86">
        <v>900</v>
      </c>
      <c r="N275" s="86"/>
      <c r="O275" s="86"/>
      <c r="P275" s="86"/>
      <c r="Q275" s="86"/>
      <c r="R275" s="117"/>
      <c r="S275" s="86"/>
      <c r="T275" s="86"/>
      <c r="U275" s="64" t="s">
        <v>118</v>
      </c>
      <c r="V275" s="92" t="s">
        <v>630</v>
      </c>
      <c r="X275" s="146"/>
      <c r="Y275" s="143"/>
    </row>
    <row r="276" ht="62.25" customHeight="1" spans="1:25">
      <c r="A276" s="48">
        <v>11</v>
      </c>
      <c r="B276" s="64" t="s">
        <v>631</v>
      </c>
      <c r="C276" s="61" t="s">
        <v>116</v>
      </c>
      <c r="D276" s="61" t="s">
        <v>606</v>
      </c>
      <c r="E276" s="61" t="s">
        <v>608</v>
      </c>
      <c r="F276" s="64" t="s">
        <v>632</v>
      </c>
      <c r="G276" s="124"/>
      <c r="H276" s="61"/>
      <c r="I276" s="86">
        <v>1</v>
      </c>
      <c r="J276" s="86">
        <v>2800</v>
      </c>
      <c r="K276" s="117"/>
      <c r="L276" s="86"/>
      <c r="M276" s="86">
        <v>2800</v>
      </c>
      <c r="N276" s="86"/>
      <c r="O276" s="86"/>
      <c r="P276" s="86"/>
      <c r="Q276" s="86"/>
      <c r="R276" s="117"/>
      <c r="S276" s="86"/>
      <c r="T276" s="86"/>
      <c r="U276" s="64" t="s">
        <v>118</v>
      </c>
      <c r="V276" s="92" t="s">
        <v>633</v>
      </c>
      <c r="X276" s="145"/>
      <c r="Y276" s="143"/>
    </row>
    <row r="277" ht="63" customHeight="1" spans="1:25">
      <c r="A277" s="48">
        <v>12</v>
      </c>
      <c r="B277" s="64" t="s">
        <v>634</v>
      </c>
      <c r="C277" s="61" t="s">
        <v>116</v>
      </c>
      <c r="D277" s="61" t="s">
        <v>606</v>
      </c>
      <c r="E277" s="61" t="s">
        <v>608</v>
      </c>
      <c r="F277" s="64" t="s">
        <v>635</v>
      </c>
      <c r="G277" s="124"/>
      <c r="H277" s="61"/>
      <c r="I277" s="86">
        <v>1</v>
      </c>
      <c r="J277" s="86">
        <v>380</v>
      </c>
      <c r="K277" s="86"/>
      <c r="L277" s="86"/>
      <c r="M277" s="86">
        <v>380</v>
      </c>
      <c r="N277" s="86"/>
      <c r="O277" s="86"/>
      <c r="P277" s="86"/>
      <c r="Q277" s="86"/>
      <c r="R277" s="86"/>
      <c r="S277" s="86"/>
      <c r="T277" s="86"/>
      <c r="U277" s="64" t="s">
        <v>118</v>
      </c>
      <c r="V277" s="144" t="s">
        <v>627</v>
      </c>
      <c r="X277" s="146"/>
      <c r="Y277" s="143"/>
    </row>
    <row r="278" ht="52.5" customHeight="1" spans="1:25">
      <c r="A278" s="48">
        <v>13</v>
      </c>
      <c r="B278" s="64" t="s">
        <v>636</v>
      </c>
      <c r="C278" s="61" t="s">
        <v>116</v>
      </c>
      <c r="D278" s="61" t="s">
        <v>637</v>
      </c>
      <c r="E278" s="61" t="s">
        <v>608</v>
      </c>
      <c r="F278" s="64" t="s">
        <v>638</v>
      </c>
      <c r="G278" s="124"/>
      <c r="H278" s="61"/>
      <c r="I278" s="86">
        <v>1</v>
      </c>
      <c r="J278" s="86">
        <v>200</v>
      </c>
      <c r="K278" s="86"/>
      <c r="L278" s="86"/>
      <c r="M278" s="86">
        <v>200</v>
      </c>
      <c r="N278" s="86"/>
      <c r="O278" s="86"/>
      <c r="P278" s="86"/>
      <c r="Q278" s="86"/>
      <c r="R278" s="86"/>
      <c r="S278" s="86"/>
      <c r="T278" s="86"/>
      <c r="U278" s="64" t="s">
        <v>118</v>
      </c>
      <c r="V278" s="92" t="s">
        <v>639</v>
      </c>
      <c r="X278" s="146"/>
      <c r="Y278" s="143"/>
    </row>
    <row r="279" ht="52.5" customHeight="1" spans="1:25">
      <c r="A279" s="48">
        <v>14</v>
      </c>
      <c r="B279" s="125" t="s">
        <v>640</v>
      </c>
      <c r="C279" s="61" t="s">
        <v>116</v>
      </c>
      <c r="D279" s="123" t="s">
        <v>606</v>
      </c>
      <c r="E279" s="123" t="s">
        <v>608</v>
      </c>
      <c r="F279" s="126" t="s">
        <v>641</v>
      </c>
      <c r="G279" s="61"/>
      <c r="H279" s="61"/>
      <c r="I279" s="86">
        <v>1</v>
      </c>
      <c r="J279" s="86">
        <v>45</v>
      </c>
      <c r="K279" s="86"/>
      <c r="L279" s="86"/>
      <c r="M279" s="86">
        <v>45</v>
      </c>
      <c r="N279" s="86"/>
      <c r="O279" s="86"/>
      <c r="P279" s="86"/>
      <c r="Q279" s="86"/>
      <c r="R279" s="86"/>
      <c r="S279" s="86"/>
      <c r="T279" s="86"/>
      <c r="U279" s="64" t="s">
        <v>118</v>
      </c>
      <c r="V279" s="92" t="s">
        <v>642</v>
      </c>
      <c r="X279" s="146"/>
      <c r="Y279" s="143"/>
    </row>
    <row r="280" ht="52.5" customHeight="1" spans="1:25">
      <c r="A280" s="48">
        <v>15</v>
      </c>
      <c r="B280" s="64" t="s">
        <v>643</v>
      </c>
      <c r="C280" s="61" t="s">
        <v>116</v>
      </c>
      <c r="D280" s="61" t="s">
        <v>606</v>
      </c>
      <c r="E280" s="61" t="s">
        <v>608</v>
      </c>
      <c r="F280" s="127" t="s">
        <v>644</v>
      </c>
      <c r="G280" s="61"/>
      <c r="H280" s="61"/>
      <c r="I280" s="86">
        <v>1</v>
      </c>
      <c r="J280" s="86">
        <v>86</v>
      </c>
      <c r="K280" s="86"/>
      <c r="L280" s="86"/>
      <c r="M280" s="86">
        <v>86</v>
      </c>
      <c r="N280" s="86"/>
      <c r="O280" s="86"/>
      <c r="P280" s="86"/>
      <c r="Q280" s="86"/>
      <c r="R280" s="86"/>
      <c r="S280" s="86"/>
      <c r="T280" s="86"/>
      <c r="U280" s="64" t="s">
        <v>118</v>
      </c>
      <c r="V280" s="92" t="s">
        <v>645</v>
      </c>
      <c r="X280" s="146"/>
      <c r="Y280" s="143"/>
    </row>
    <row r="281" ht="52.5" customHeight="1" spans="1:25">
      <c r="A281" s="48">
        <v>16</v>
      </c>
      <c r="B281" s="64" t="s">
        <v>646</v>
      </c>
      <c r="C281" s="61" t="s">
        <v>116</v>
      </c>
      <c r="D281" s="61" t="s">
        <v>606</v>
      </c>
      <c r="E281" s="61" t="s">
        <v>608</v>
      </c>
      <c r="F281" s="64" t="s">
        <v>647</v>
      </c>
      <c r="G281" s="61"/>
      <c r="H281" s="61"/>
      <c r="I281" s="86">
        <v>1</v>
      </c>
      <c r="J281" s="86">
        <v>70</v>
      </c>
      <c r="K281" s="86"/>
      <c r="L281" s="86"/>
      <c r="M281" s="86">
        <v>70</v>
      </c>
      <c r="N281" s="86"/>
      <c r="O281" s="86"/>
      <c r="P281" s="86"/>
      <c r="Q281" s="86"/>
      <c r="R281" s="86"/>
      <c r="S281" s="86"/>
      <c r="T281" s="86"/>
      <c r="U281" s="64" t="s">
        <v>118</v>
      </c>
      <c r="V281" s="92" t="s">
        <v>648</v>
      </c>
      <c r="X281" s="145"/>
      <c r="Y281" s="151"/>
    </row>
    <row r="282" ht="52.5" customHeight="1" spans="1:25">
      <c r="A282" s="48">
        <v>17</v>
      </c>
      <c r="B282" s="64" t="s">
        <v>649</v>
      </c>
      <c r="C282" s="61" t="s">
        <v>116</v>
      </c>
      <c r="D282" s="61" t="s">
        <v>606</v>
      </c>
      <c r="E282" s="61" t="s">
        <v>608</v>
      </c>
      <c r="F282" s="64" t="s">
        <v>650</v>
      </c>
      <c r="G282" s="61"/>
      <c r="H282" s="61"/>
      <c r="I282" s="86">
        <v>1</v>
      </c>
      <c r="J282" s="86">
        <v>60</v>
      </c>
      <c r="K282" s="86"/>
      <c r="L282" s="86"/>
      <c r="M282" s="86">
        <v>60</v>
      </c>
      <c r="N282" s="86"/>
      <c r="O282" s="86"/>
      <c r="P282" s="86"/>
      <c r="Q282" s="86"/>
      <c r="R282" s="86"/>
      <c r="S282" s="86"/>
      <c r="T282" s="86"/>
      <c r="U282" s="64" t="s">
        <v>118</v>
      </c>
      <c r="V282" s="92" t="s">
        <v>651</v>
      </c>
      <c r="X282" s="146"/>
      <c r="Y282" s="143"/>
    </row>
    <row r="283" ht="52.5" customHeight="1" spans="1:25">
      <c r="A283" s="48">
        <v>18</v>
      </c>
      <c r="B283" s="64" t="s">
        <v>652</v>
      </c>
      <c r="C283" s="61" t="s">
        <v>116</v>
      </c>
      <c r="D283" s="123" t="s">
        <v>606</v>
      </c>
      <c r="E283" s="61" t="s">
        <v>608</v>
      </c>
      <c r="F283" s="64" t="s">
        <v>653</v>
      </c>
      <c r="G283" s="128"/>
      <c r="H283" s="123"/>
      <c r="I283" s="86">
        <v>1</v>
      </c>
      <c r="J283" s="86">
        <v>550</v>
      </c>
      <c r="K283" s="139"/>
      <c r="L283" s="86"/>
      <c r="M283" s="86">
        <v>550</v>
      </c>
      <c r="N283" s="139"/>
      <c r="O283" s="139"/>
      <c r="P283" s="139"/>
      <c r="Q283" s="139"/>
      <c r="R283" s="117"/>
      <c r="S283" s="139"/>
      <c r="T283" s="139"/>
      <c r="U283" s="64" t="s">
        <v>118</v>
      </c>
      <c r="V283" s="92" t="s">
        <v>654</v>
      </c>
      <c r="X283" s="146"/>
      <c r="Y283" s="143"/>
    </row>
    <row r="284" ht="62.25" customHeight="1" spans="1:25">
      <c r="A284" s="48">
        <v>19</v>
      </c>
      <c r="B284" s="64" t="s">
        <v>655</v>
      </c>
      <c r="C284" s="61" t="s">
        <v>116</v>
      </c>
      <c r="D284" s="61" t="s">
        <v>606</v>
      </c>
      <c r="E284" s="61" t="s">
        <v>608</v>
      </c>
      <c r="F284" s="64" t="s">
        <v>656</v>
      </c>
      <c r="G284" s="104"/>
      <c r="H284" s="61"/>
      <c r="I284" s="86">
        <v>1</v>
      </c>
      <c r="J284" s="86">
        <v>150</v>
      </c>
      <c r="K284" s="86"/>
      <c r="L284" s="86"/>
      <c r="M284" s="86">
        <v>150</v>
      </c>
      <c r="N284" s="86"/>
      <c r="O284" s="86"/>
      <c r="P284" s="86"/>
      <c r="Q284" s="86"/>
      <c r="R284" s="117"/>
      <c r="S284" s="86"/>
      <c r="T284" s="86"/>
      <c r="U284" s="64" t="s">
        <v>118</v>
      </c>
      <c r="V284" s="144" t="s">
        <v>627</v>
      </c>
      <c r="X284" s="145"/>
      <c r="Y284" s="151"/>
    </row>
    <row r="285" ht="62.25" customHeight="1" spans="1:25">
      <c r="A285" s="48">
        <v>20</v>
      </c>
      <c r="B285" s="64" t="s">
        <v>657</v>
      </c>
      <c r="C285" s="61" t="s">
        <v>116</v>
      </c>
      <c r="D285" s="61" t="s">
        <v>606</v>
      </c>
      <c r="E285" s="61" t="s">
        <v>608</v>
      </c>
      <c r="F285" s="64" t="s">
        <v>658</v>
      </c>
      <c r="G285" s="104"/>
      <c r="H285" s="61"/>
      <c r="I285" s="86">
        <v>1</v>
      </c>
      <c r="J285" s="86">
        <v>150</v>
      </c>
      <c r="K285" s="86"/>
      <c r="L285" s="86"/>
      <c r="M285" s="86">
        <v>150</v>
      </c>
      <c r="N285" s="86"/>
      <c r="O285" s="86"/>
      <c r="P285" s="86"/>
      <c r="Q285" s="86"/>
      <c r="R285" s="117"/>
      <c r="S285" s="86"/>
      <c r="T285" s="86"/>
      <c r="U285" s="64" t="s">
        <v>118</v>
      </c>
      <c r="V285" s="144" t="s">
        <v>627</v>
      </c>
      <c r="X285" s="146"/>
      <c r="Y285" s="143"/>
    </row>
    <row r="286" ht="62.25" customHeight="1" spans="1:25">
      <c r="A286" s="48">
        <v>21</v>
      </c>
      <c r="B286" s="64" t="s">
        <v>659</v>
      </c>
      <c r="C286" s="61" t="s">
        <v>116</v>
      </c>
      <c r="D286" s="61" t="s">
        <v>606</v>
      </c>
      <c r="E286" s="61" t="s">
        <v>608</v>
      </c>
      <c r="F286" s="64" t="s">
        <v>660</v>
      </c>
      <c r="G286" s="104"/>
      <c r="H286" s="61"/>
      <c r="I286" s="86">
        <v>1</v>
      </c>
      <c r="J286" s="86">
        <v>460</v>
      </c>
      <c r="K286" s="86"/>
      <c r="L286" s="86"/>
      <c r="M286" s="86">
        <v>460</v>
      </c>
      <c r="N286" s="86"/>
      <c r="O286" s="86"/>
      <c r="P286" s="86"/>
      <c r="Q286" s="86"/>
      <c r="R286" s="117"/>
      <c r="S286" s="86"/>
      <c r="T286" s="86"/>
      <c r="U286" s="64" t="s">
        <v>118</v>
      </c>
      <c r="V286" s="144" t="s">
        <v>627</v>
      </c>
      <c r="X286" s="146"/>
      <c r="Y286" s="143"/>
    </row>
    <row r="287" ht="62.25" customHeight="1" spans="1:25">
      <c r="A287" s="48">
        <v>22</v>
      </c>
      <c r="B287" s="64" t="s">
        <v>661</v>
      </c>
      <c r="C287" s="61" t="s">
        <v>116</v>
      </c>
      <c r="D287" s="61" t="s">
        <v>606</v>
      </c>
      <c r="E287" s="61" t="s">
        <v>608</v>
      </c>
      <c r="F287" s="64" t="s">
        <v>662</v>
      </c>
      <c r="G287" s="104"/>
      <c r="H287" s="61"/>
      <c r="I287" s="86">
        <v>1</v>
      </c>
      <c r="J287" s="86">
        <v>200</v>
      </c>
      <c r="K287" s="86"/>
      <c r="L287" s="86"/>
      <c r="M287" s="86">
        <v>200</v>
      </c>
      <c r="N287" s="86"/>
      <c r="O287" s="86"/>
      <c r="P287" s="86"/>
      <c r="Q287" s="86"/>
      <c r="R287" s="117"/>
      <c r="S287" s="86"/>
      <c r="T287" s="86"/>
      <c r="U287" s="64" t="s">
        <v>118</v>
      </c>
      <c r="V287" s="144" t="s">
        <v>627</v>
      </c>
      <c r="X287" s="146"/>
      <c r="Y287" s="143"/>
    </row>
    <row r="288" ht="62.25" customHeight="1" spans="1:25">
      <c r="A288" s="48">
        <v>23</v>
      </c>
      <c r="B288" s="64" t="s">
        <v>663</v>
      </c>
      <c r="C288" s="61" t="s">
        <v>116</v>
      </c>
      <c r="D288" s="61" t="s">
        <v>606</v>
      </c>
      <c r="E288" s="61" t="s">
        <v>608</v>
      </c>
      <c r="F288" s="129" t="s">
        <v>664</v>
      </c>
      <c r="G288" s="104"/>
      <c r="H288" s="61"/>
      <c r="I288" s="86">
        <v>1</v>
      </c>
      <c r="J288" s="86">
        <v>200</v>
      </c>
      <c r="K288" s="86"/>
      <c r="L288" s="86"/>
      <c r="M288" s="86">
        <v>200</v>
      </c>
      <c r="N288" s="86"/>
      <c r="O288" s="86"/>
      <c r="P288" s="86"/>
      <c r="Q288" s="86"/>
      <c r="R288" s="117"/>
      <c r="S288" s="86"/>
      <c r="T288" s="86"/>
      <c r="U288" s="64" t="s">
        <v>118</v>
      </c>
      <c r="V288" s="144" t="s">
        <v>627</v>
      </c>
      <c r="X288" s="146"/>
      <c r="Y288" s="143"/>
    </row>
    <row r="289" ht="62.25" customHeight="1" spans="1:25">
      <c r="A289" s="48">
        <v>24</v>
      </c>
      <c r="B289" s="64" t="s">
        <v>665</v>
      </c>
      <c r="C289" s="61" t="s">
        <v>116</v>
      </c>
      <c r="D289" s="61" t="s">
        <v>606</v>
      </c>
      <c r="E289" s="61" t="s">
        <v>608</v>
      </c>
      <c r="F289" s="129" t="s">
        <v>666</v>
      </c>
      <c r="G289" s="104"/>
      <c r="H289" s="61"/>
      <c r="I289" s="86">
        <v>1</v>
      </c>
      <c r="J289" s="86">
        <v>600</v>
      </c>
      <c r="K289" s="86"/>
      <c r="L289" s="86"/>
      <c r="M289" s="86">
        <v>600</v>
      </c>
      <c r="N289" s="86"/>
      <c r="O289" s="86"/>
      <c r="P289" s="86"/>
      <c r="Q289" s="86"/>
      <c r="R289" s="117"/>
      <c r="S289" s="86"/>
      <c r="T289" s="86"/>
      <c r="U289" s="64" t="s">
        <v>118</v>
      </c>
      <c r="V289" s="144" t="s">
        <v>627</v>
      </c>
      <c r="X289" s="146"/>
      <c r="Y289" s="143"/>
    </row>
    <row r="290" ht="62.25" customHeight="1" spans="1:25">
      <c r="A290" s="48">
        <v>25</v>
      </c>
      <c r="B290" s="64" t="s">
        <v>667</v>
      </c>
      <c r="C290" s="61" t="s">
        <v>116</v>
      </c>
      <c r="D290" s="61" t="s">
        <v>606</v>
      </c>
      <c r="E290" s="61" t="s">
        <v>608</v>
      </c>
      <c r="F290" s="64" t="s">
        <v>668</v>
      </c>
      <c r="G290" s="104"/>
      <c r="H290" s="61"/>
      <c r="I290" s="86">
        <v>1</v>
      </c>
      <c r="J290" s="86">
        <v>360</v>
      </c>
      <c r="K290" s="86"/>
      <c r="L290" s="86"/>
      <c r="M290" s="86">
        <v>360</v>
      </c>
      <c r="N290" s="86"/>
      <c r="O290" s="86"/>
      <c r="P290" s="86"/>
      <c r="Q290" s="86"/>
      <c r="R290" s="117"/>
      <c r="S290" s="86"/>
      <c r="T290" s="86"/>
      <c r="U290" s="64" t="s">
        <v>118</v>
      </c>
      <c r="V290" s="144" t="s">
        <v>627</v>
      </c>
      <c r="X290" s="146"/>
      <c r="Y290" s="143"/>
    </row>
    <row r="291" ht="62.25" customHeight="1" spans="1:25">
      <c r="A291" s="48">
        <v>26</v>
      </c>
      <c r="B291" s="64" t="s">
        <v>669</v>
      </c>
      <c r="C291" s="61" t="s">
        <v>116</v>
      </c>
      <c r="D291" s="61" t="s">
        <v>606</v>
      </c>
      <c r="E291" s="61" t="s">
        <v>608</v>
      </c>
      <c r="F291" s="64" t="s">
        <v>670</v>
      </c>
      <c r="G291" s="104"/>
      <c r="H291" s="61"/>
      <c r="I291" s="86">
        <v>1</v>
      </c>
      <c r="J291" s="86">
        <v>120</v>
      </c>
      <c r="K291" s="86"/>
      <c r="L291" s="86"/>
      <c r="M291" s="86">
        <v>120</v>
      </c>
      <c r="N291" s="86"/>
      <c r="O291" s="86"/>
      <c r="P291" s="86"/>
      <c r="Q291" s="86"/>
      <c r="R291" s="117"/>
      <c r="S291" s="86"/>
      <c r="T291" s="86"/>
      <c r="U291" s="64" t="s">
        <v>118</v>
      </c>
      <c r="V291" s="144" t="s">
        <v>627</v>
      </c>
      <c r="X291" s="146"/>
      <c r="Y291" s="143"/>
    </row>
    <row r="292" ht="62.25" customHeight="1" spans="1:25">
      <c r="A292" s="48">
        <v>27</v>
      </c>
      <c r="B292" s="64" t="s">
        <v>671</v>
      </c>
      <c r="C292" s="61" t="s">
        <v>116</v>
      </c>
      <c r="D292" s="61" t="s">
        <v>606</v>
      </c>
      <c r="E292" s="61" t="s">
        <v>608</v>
      </c>
      <c r="F292" s="64" t="s">
        <v>672</v>
      </c>
      <c r="G292" s="104"/>
      <c r="H292" s="61"/>
      <c r="I292" s="86">
        <v>1</v>
      </c>
      <c r="J292" s="86">
        <v>280</v>
      </c>
      <c r="K292" s="86"/>
      <c r="L292" s="86"/>
      <c r="M292" s="86">
        <v>280</v>
      </c>
      <c r="N292" s="86"/>
      <c r="O292" s="86"/>
      <c r="P292" s="86"/>
      <c r="Q292" s="86"/>
      <c r="R292" s="117"/>
      <c r="S292" s="86"/>
      <c r="T292" s="86"/>
      <c r="U292" s="64" t="s">
        <v>118</v>
      </c>
      <c r="V292" s="144" t="s">
        <v>627</v>
      </c>
      <c r="X292" s="145"/>
      <c r="Y292" s="143"/>
    </row>
    <row r="293" ht="52.5" customHeight="1" spans="1:25">
      <c r="A293" s="48">
        <v>28</v>
      </c>
      <c r="B293" s="64" t="s">
        <v>673</v>
      </c>
      <c r="C293" s="61" t="s">
        <v>116</v>
      </c>
      <c r="D293" s="61" t="s">
        <v>606</v>
      </c>
      <c r="E293" s="61" t="s">
        <v>608</v>
      </c>
      <c r="F293" s="64" t="s">
        <v>674</v>
      </c>
      <c r="G293" s="104"/>
      <c r="H293" s="61"/>
      <c r="I293" s="86">
        <v>1</v>
      </c>
      <c r="J293" s="86">
        <v>260</v>
      </c>
      <c r="K293" s="86"/>
      <c r="L293" s="86"/>
      <c r="M293" s="86">
        <v>260</v>
      </c>
      <c r="N293" s="86"/>
      <c r="O293" s="86"/>
      <c r="P293" s="86"/>
      <c r="Q293" s="86"/>
      <c r="R293" s="117"/>
      <c r="S293" s="86"/>
      <c r="T293" s="86"/>
      <c r="U293" s="64" t="s">
        <v>118</v>
      </c>
      <c r="V293" s="92" t="s">
        <v>675</v>
      </c>
      <c r="X293" s="145"/>
      <c r="Y293" s="143"/>
    </row>
    <row r="294" ht="70.5" customHeight="1" spans="1:25">
      <c r="A294" s="48">
        <v>29</v>
      </c>
      <c r="B294" s="64" t="s">
        <v>676</v>
      </c>
      <c r="C294" s="61" t="s">
        <v>116</v>
      </c>
      <c r="D294" s="61" t="s">
        <v>606</v>
      </c>
      <c r="E294" s="61" t="s">
        <v>608</v>
      </c>
      <c r="F294" s="64" t="s">
        <v>677</v>
      </c>
      <c r="G294" s="104"/>
      <c r="H294" s="61"/>
      <c r="I294" s="86">
        <v>1</v>
      </c>
      <c r="J294" s="86">
        <v>858</v>
      </c>
      <c r="K294" s="86"/>
      <c r="L294" s="86"/>
      <c r="M294" s="86">
        <v>858</v>
      </c>
      <c r="N294" s="86"/>
      <c r="O294" s="86"/>
      <c r="P294" s="86"/>
      <c r="Q294" s="86"/>
      <c r="R294" s="117"/>
      <c r="S294" s="86"/>
      <c r="T294" s="86"/>
      <c r="U294" s="64" t="s">
        <v>118</v>
      </c>
      <c r="V294" s="144" t="s">
        <v>627</v>
      </c>
      <c r="X294" s="146"/>
      <c r="Y294" s="143"/>
    </row>
    <row r="295" ht="70.5" customHeight="1" spans="1:25">
      <c r="A295" s="48">
        <v>30</v>
      </c>
      <c r="B295" s="64" t="s">
        <v>678</v>
      </c>
      <c r="C295" s="61" t="s">
        <v>116</v>
      </c>
      <c r="D295" s="61" t="s">
        <v>606</v>
      </c>
      <c r="E295" s="61" t="s">
        <v>608</v>
      </c>
      <c r="F295" s="64" t="s">
        <v>679</v>
      </c>
      <c r="G295" s="104"/>
      <c r="H295" s="61"/>
      <c r="I295" s="86">
        <v>1</v>
      </c>
      <c r="J295" s="86">
        <v>100</v>
      </c>
      <c r="K295" s="86"/>
      <c r="L295" s="86"/>
      <c r="M295" s="86">
        <v>100</v>
      </c>
      <c r="N295" s="86"/>
      <c r="O295" s="86"/>
      <c r="P295" s="86"/>
      <c r="Q295" s="86"/>
      <c r="R295" s="117"/>
      <c r="S295" s="86"/>
      <c r="T295" s="86"/>
      <c r="U295" s="64" t="s">
        <v>118</v>
      </c>
      <c r="V295" s="144" t="s">
        <v>627</v>
      </c>
      <c r="X295" s="146"/>
      <c r="Y295" s="143"/>
    </row>
    <row r="296" ht="70.5" customHeight="1" spans="1:25">
      <c r="A296" s="48">
        <v>31</v>
      </c>
      <c r="B296" s="64" t="s">
        <v>680</v>
      </c>
      <c r="C296" s="61" t="s">
        <v>116</v>
      </c>
      <c r="D296" s="61" t="s">
        <v>606</v>
      </c>
      <c r="E296" s="61" t="s">
        <v>608</v>
      </c>
      <c r="F296" s="64" t="s">
        <v>681</v>
      </c>
      <c r="G296" s="104"/>
      <c r="H296" s="61"/>
      <c r="I296" s="86">
        <v>1</v>
      </c>
      <c r="J296" s="86">
        <v>95</v>
      </c>
      <c r="K296" s="86"/>
      <c r="L296" s="86"/>
      <c r="M296" s="86">
        <v>95</v>
      </c>
      <c r="N296" s="86"/>
      <c r="O296" s="86"/>
      <c r="P296" s="86"/>
      <c r="Q296" s="86"/>
      <c r="R296" s="117"/>
      <c r="S296" s="86"/>
      <c r="T296" s="86"/>
      <c r="U296" s="64" t="s">
        <v>118</v>
      </c>
      <c r="V296" s="144" t="s">
        <v>627</v>
      </c>
      <c r="X296" s="146"/>
      <c r="Y296" s="143"/>
    </row>
    <row r="297" ht="70.5" customHeight="1" spans="1:25">
      <c r="A297" s="48">
        <v>32</v>
      </c>
      <c r="B297" s="64" t="s">
        <v>682</v>
      </c>
      <c r="C297" s="61" t="s">
        <v>116</v>
      </c>
      <c r="D297" s="61" t="s">
        <v>606</v>
      </c>
      <c r="E297" s="61" t="s">
        <v>608</v>
      </c>
      <c r="F297" s="64" t="s">
        <v>683</v>
      </c>
      <c r="G297" s="104"/>
      <c r="H297" s="61"/>
      <c r="I297" s="86">
        <v>1</v>
      </c>
      <c r="J297" s="86">
        <v>360</v>
      </c>
      <c r="K297" s="86"/>
      <c r="L297" s="86"/>
      <c r="M297" s="86">
        <v>360</v>
      </c>
      <c r="N297" s="86"/>
      <c r="O297" s="86"/>
      <c r="P297" s="86"/>
      <c r="Q297" s="86"/>
      <c r="R297" s="117"/>
      <c r="S297" s="86"/>
      <c r="T297" s="86"/>
      <c r="U297" s="64" t="s">
        <v>118</v>
      </c>
      <c r="V297" s="144" t="s">
        <v>627</v>
      </c>
      <c r="X297" s="146"/>
      <c r="Y297" s="143"/>
    </row>
    <row r="298" ht="70.5" customHeight="1" spans="1:25">
      <c r="A298" s="48">
        <v>33</v>
      </c>
      <c r="B298" s="64" t="s">
        <v>684</v>
      </c>
      <c r="C298" s="61" t="s">
        <v>116</v>
      </c>
      <c r="D298" s="61" t="s">
        <v>606</v>
      </c>
      <c r="E298" s="61" t="s">
        <v>608</v>
      </c>
      <c r="F298" s="64" t="s">
        <v>685</v>
      </c>
      <c r="G298" s="104"/>
      <c r="H298" s="61"/>
      <c r="I298" s="86">
        <v>1</v>
      </c>
      <c r="J298" s="86">
        <v>200</v>
      </c>
      <c r="K298" s="86"/>
      <c r="L298" s="86"/>
      <c r="M298" s="86">
        <v>200</v>
      </c>
      <c r="N298" s="86"/>
      <c r="O298" s="86"/>
      <c r="P298" s="86"/>
      <c r="Q298" s="86"/>
      <c r="R298" s="117"/>
      <c r="S298" s="86"/>
      <c r="T298" s="86"/>
      <c r="U298" s="64" t="s">
        <v>118</v>
      </c>
      <c r="V298" s="144" t="s">
        <v>627</v>
      </c>
      <c r="X298" s="146"/>
      <c r="Y298" s="143"/>
    </row>
    <row r="299" ht="70.5" customHeight="1" spans="1:25">
      <c r="A299" s="48">
        <v>34</v>
      </c>
      <c r="B299" s="64" t="s">
        <v>686</v>
      </c>
      <c r="C299" s="61" t="s">
        <v>116</v>
      </c>
      <c r="D299" s="61" t="s">
        <v>606</v>
      </c>
      <c r="E299" s="61" t="s">
        <v>608</v>
      </c>
      <c r="F299" s="129" t="s">
        <v>687</v>
      </c>
      <c r="G299" s="104"/>
      <c r="H299" s="61"/>
      <c r="I299" s="86">
        <v>1</v>
      </c>
      <c r="J299" s="86">
        <v>1424</v>
      </c>
      <c r="K299" s="86"/>
      <c r="L299" s="86"/>
      <c r="M299" s="86">
        <v>1424</v>
      </c>
      <c r="N299" s="86"/>
      <c r="O299" s="86"/>
      <c r="P299" s="86"/>
      <c r="Q299" s="86"/>
      <c r="R299" s="117"/>
      <c r="S299" s="86"/>
      <c r="T299" s="86"/>
      <c r="U299" s="64" t="s">
        <v>118</v>
      </c>
      <c r="V299" s="144" t="s">
        <v>627</v>
      </c>
      <c r="X299" s="146"/>
      <c r="Y299" s="143"/>
    </row>
    <row r="300" ht="70.5" customHeight="1" spans="1:25">
      <c r="A300" s="48">
        <v>35</v>
      </c>
      <c r="B300" s="64" t="s">
        <v>688</v>
      </c>
      <c r="C300" s="61" t="s">
        <v>116</v>
      </c>
      <c r="D300" s="61" t="s">
        <v>606</v>
      </c>
      <c r="E300" s="61" t="s">
        <v>608</v>
      </c>
      <c r="F300" s="64" t="s">
        <v>689</v>
      </c>
      <c r="G300" s="104"/>
      <c r="H300" s="61"/>
      <c r="I300" s="86">
        <v>1</v>
      </c>
      <c r="J300" s="86">
        <v>150</v>
      </c>
      <c r="K300" s="86"/>
      <c r="L300" s="86"/>
      <c r="M300" s="86">
        <v>150</v>
      </c>
      <c r="N300" s="86"/>
      <c r="O300" s="86"/>
      <c r="P300" s="86"/>
      <c r="Q300" s="86"/>
      <c r="R300" s="117"/>
      <c r="S300" s="86"/>
      <c r="T300" s="86"/>
      <c r="U300" s="64" t="s">
        <v>118</v>
      </c>
      <c r="V300" s="144" t="s">
        <v>627</v>
      </c>
      <c r="X300" s="146"/>
      <c r="Y300" s="143"/>
    </row>
    <row r="301" ht="70.5" customHeight="1" spans="1:25">
      <c r="A301" s="48">
        <v>36</v>
      </c>
      <c r="B301" s="64" t="s">
        <v>690</v>
      </c>
      <c r="C301" s="61" t="s">
        <v>116</v>
      </c>
      <c r="D301" s="61" t="s">
        <v>606</v>
      </c>
      <c r="E301" s="61" t="s">
        <v>608</v>
      </c>
      <c r="F301" s="64" t="s">
        <v>691</v>
      </c>
      <c r="G301" s="104"/>
      <c r="H301" s="61"/>
      <c r="I301" s="86">
        <v>1</v>
      </c>
      <c r="J301" s="86">
        <v>200</v>
      </c>
      <c r="K301" s="86"/>
      <c r="L301" s="86"/>
      <c r="M301" s="86">
        <v>200</v>
      </c>
      <c r="N301" s="86"/>
      <c r="O301" s="86"/>
      <c r="P301" s="86"/>
      <c r="Q301" s="86"/>
      <c r="R301" s="117"/>
      <c r="S301" s="86"/>
      <c r="T301" s="86"/>
      <c r="U301" s="64" t="s">
        <v>118</v>
      </c>
      <c r="V301" s="144" t="s">
        <v>627</v>
      </c>
      <c r="X301" s="146"/>
      <c r="Y301" s="143"/>
    </row>
    <row r="302" ht="70.5" customHeight="1" spans="1:25">
      <c r="A302" s="48">
        <v>37</v>
      </c>
      <c r="B302" s="64" t="s">
        <v>692</v>
      </c>
      <c r="C302" s="61" t="s">
        <v>116</v>
      </c>
      <c r="D302" s="61" t="s">
        <v>606</v>
      </c>
      <c r="E302" s="61" t="s">
        <v>608</v>
      </c>
      <c r="F302" s="129" t="s">
        <v>693</v>
      </c>
      <c r="G302" s="104"/>
      <c r="H302" s="61"/>
      <c r="I302" s="86">
        <v>1</v>
      </c>
      <c r="J302" s="86">
        <v>300</v>
      </c>
      <c r="K302" s="86"/>
      <c r="L302" s="86"/>
      <c r="M302" s="86">
        <v>300</v>
      </c>
      <c r="N302" s="86"/>
      <c r="O302" s="86"/>
      <c r="P302" s="86"/>
      <c r="Q302" s="86"/>
      <c r="R302" s="117"/>
      <c r="S302" s="86"/>
      <c r="T302" s="86"/>
      <c r="U302" s="64" t="s">
        <v>118</v>
      </c>
      <c r="V302" s="144" t="s">
        <v>627</v>
      </c>
      <c r="X302" s="146"/>
      <c r="Y302" s="143"/>
    </row>
    <row r="303" ht="70.5" customHeight="1" spans="1:25">
      <c r="A303" s="48">
        <v>38</v>
      </c>
      <c r="B303" s="64" t="s">
        <v>694</v>
      </c>
      <c r="C303" s="61" t="s">
        <v>116</v>
      </c>
      <c r="D303" s="61" t="s">
        <v>606</v>
      </c>
      <c r="E303" s="61" t="s">
        <v>608</v>
      </c>
      <c r="F303" s="129" t="s">
        <v>695</v>
      </c>
      <c r="G303" s="100"/>
      <c r="H303" s="61"/>
      <c r="I303" s="86">
        <v>1</v>
      </c>
      <c r="J303" s="86">
        <v>500</v>
      </c>
      <c r="K303" s="86"/>
      <c r="L303" s="86"/>
      <c r="M303" s="86">
        <v>500</v>
      </c>
      <c r="N303" s="86"/>
      <c r="O303" s="86"/>
      <c r="P303" s="86"/>
      <c r="Q303" s="86"/>
      <c r="R303" s="117"/>
      <c r="S303" s="86"/>
      <c r="T303" s="86"/>
      <c r="U303" s="64" t="s">
        <v>118</v>
      </c>
      <c r="V303" s="144" t="s">
        <v>627</v>
      </c>
      <c r="X303" s="146"/>
      <c r="Y303" s="143"/>
    </row>
    <row r="304" ht="70.5" customHeight="1" spans="1:25">
      <c r="A304" s="48">
        <v>39</v>
      </c>
      <c r="B304" s="64" t="s">
        <v>696</v>
      </c>
      <c r="C304" s="61" t="s">
        <v>116</v>
      </c>
      <c r="D304" s="61" t="s">
        <v>606</v>
      </c>
      <c r="E304" s="61" t="s">
        <v>608</v>
      </c>
      <c r="F304" s="129" t="s">
        <v>697</v>
      </c>
      <c r="G304" s="128"/>
      <c r="H304" s="61"/>
      <c r="I304" s="86">
        <v>1</v>
      </c>
      <c r="J304" s="86">
        <v>180</v>
      </c>
      <c r="K304" s="139"/>
      <c r="L304" s="86" t="s">
        <v>29</v>
      </c>
      <c r="M304" s="86">
        <v>180</v>
      </c>
      <c r="N304" s="139"/>
      <c r="O304" s="86"/>
      <c r="P304" s="86"/>
      <c r="Q304" s="86"/>
      <c r="R304" s="117"/>
      <c r="S304" s="86"/>
      <c r="T304" s="86"/>
      <c r="U304" s="64" t="s">
        <v>118</v>
      </c>
      <c r="V304" s="144" t="s">
        <v>627</v>
      </c>
      <c r="X304" s="146"/>
      <c r="Y304" s="143"/>
    </row>
    <row r="305" ht="70.5" customHeight="1" spans="1:25">
      <c r="A305" s="130">
        <v>40</v>
      </c>
      <c r="B305" s="64" t="s">
        <v>698</v>
      </c>
      <c r="C305" s="61" t="s">
        <v>116</v>
      </c>
      <c r="D305" s="61" t="s">
        <v>606</v>
      </c>
      <c r="E305" s="61" t="s">
        <v>608</v>
      </c>
      <c r="F305" s="131" t="s">
        <v>699</v>
      </c>
      <c r="G305" s="104"/>
      <c r="H305" s="61"/>
      <c r="I305" s="86">
        <v>1</v>
      </c>
      <c r="J305" s="86">
        <v>260</v>
      </c>
      <c r="K305" s="86"/>
      <c r="L305" s="86"/>
      <c r="M305" s="86">
        <v>260</v>
      </c>
      <c r="N305" s="86"/>
      <c r="O305" s="86"/>
      <c r="P305" s="86"/>
      <c r="Q305" s="86"/>
      <c r="R305" s="117"/>
      <c r="S305" s="86"/>
      <c r="T305" s="86"/>
      <c r="U305" s="64" t="s">
        <v>118</v>
      </c>
      <c r="V305" s="92" t="s">
        <v>700</v>
      </c>
      <c r="X305" s="146"/>
      <c r="Y305" s="143"/>
    </row>
    <row r="306" s="9" customFormat="1" ht="24.95" customHeight="1" spans="1:25">
      <c r="A306" s="36" t="s">
        <v>701</v>
      </c>
      <c r="B306" s="23"/>
      <c r="C306" s="23"/>
      <c r="D306" s="23"/>
      <c r="E306" s="23"/>
      <c r="F306" s="23"/>
      <c r="G306" s="24"/>
      <c r="H306" s="24"/>
      <c r="I306" s="74"/>
      <c r="J306" s="74"/>
      <c r="K306" s="74"/>
      <c r="L306" s="74"/>
      <c r="M306" s="74"/>
      <c r="N306" s="74"/>
      <c r="O306" s="74"/>
      <c r="P306" s="74"/>
      <c r="Q306" s="74"/>
      <c r="R306" s="74"/>
      <c r="S306" s="74"/>
      <c r="T306" s="74"/>
      <c r="U306" s="23"/>
      <c r="V306" s="90"/>
      <c r="X306" s="147"/>
      <c r="Y306" s="147"/>
    </row>
    <row r="307" s="10" customFormat="1" ht="24.95" customHeight="1" spans="1:25">
      <c r="A307" s="22" t="s">
        <v>32</v>
      </c>
      <c r="B307" s="23"/>
      <c r="C307" s="24"/>
      <c r="D307" s="24"/>
      <c r="E307" s="25"/>
      <c r="F307" s="26"/>
      <c r="G307" s="27"/>
      <c r="H307" s="28"/>
      <c r="I307" s="72">
        <f>SUM(I308:I311)</f>
        <v>23</v>
      </c>
      <c r="J307" s="72">
        <f t="shared" ref="J307:T307" si="57">SUM(J308:J311)</f>
        <v>39282.13</v>
      </c>
      <c r="K307" s="72">
        <f t="shared" si="57"/>
        <v>4552.63</v>
      </c>
      <c r="L307" s="72">
        <f t="shared" si="57"/>
        <v>0</v>
      </c>
      <c r="M307" s="72">
        <f t="shared" si="57"/>
        <v>34729.5</v>
      </c>
      <c r="N307" s="72">
        <f t="shared" si="57"/>
        <v>5360</v>
      </c>
      <c r="O307" s="72">
        <f t="shared" si="57"/>
        <v>4130.85</v>
      </c>
      <c r="P307" s="72">
        <f t="shared" si="57"/>
        <v>6924.13</v>
      </c>
      <c r="Q307" s="72">
        <f t="shared" si="57"/>
        <v>3751.2</v>
      </c>
      <c r="R307" s="72">
        <f t="shared" si="57"/>
        <v>1000</v>
      </c>
      <c r="S307" s="72">
        <f t="shared" si="57"/>
        <v>0</v>
      </c>
      <c r="T307" s="72">
        <f t="shared" si="57"/>
        <v>2751.2</v>
      </c>
      <c r="U307" s="26"/>
      <c r="V307" s="88"/>
      <c r="X307" s="148"/>
      <c r="Y307" s="148"/>
    </row>
    <row r="308" s="9" customFormat="1" ht="24.95" customHeight="1" spans="1:22">
      <c r="A308" s="42" t="s">
        <v>26</v>
      </c>
      <c r="B308" s="43"/>
      <c r="C308" s="44"/>
      <c r="D308" s="44"/>
      <c r="E308" s="45"/>
      <c r="F308" s="46"/>
      <c r="G308" s="47"/>
      <c r="H308" s="48"/>
      <c r="I308" s="76">
        <f>SUM(I312:I316)</f>
        <v>5</v>
      </c>
      <c r="J308" s="76">
        <f t="shared" ref="J308:T308" si="58">SUM(J312:J316)</f>
        <v>1360</v>
      </c>
      <c r="K308" s="76">
        <f t="shared" si="58"/>
        <v>0</v>
      </c>
      <c r="L308" s="76">
        <f t="shared" si="58"/>
        <v>0</v>
      </c>
      <c r="M308" s="76">
        <f t="shared" si="58"/>
        <v>1360</v>
      </c>
      <c r="N308" s="76">
        <f t="shared" si="58"/>
        <v>1360</v>
      </c>
      <c r="O308" s="76">
        <f t="shared" si="58"/>
        <v>630.85</v>
      </c>
      <c r="P308" s="76">
        <f t="shared" si="58"/>
        <v>0</v>
      </c>
      <c r="Q308" s="76">
        <f t="shared" si="58"/>
        <v>366</v>
      </c>
      <c r="R308" s="76">
        <f t="shared" si="58"/>
        <v>0</v>
      </c>
      <c r="S308" s="76">
        <f t="shared" si="58"/>
        <v>0</v>
      </c>
      <c r="T308" s="76">
        <f t="shared" si="58"/>
        <v>366</v>
      </c>
      <c r="U308" s="46"/>
      <c r="V308" s="92"/>
    </row>
    <row r="309" s="9" customFormat="1" ht="24.95" customHeight="1" spans="1:22">
      <c r="A309" s="42" t="s">
        <v>27</v>
      </c>
      <c r="B309" s="43"/>
      <c r="C309" s="44"/>
      <c r="D309" s="44"/>
      <c r="E309" s="45"/>
      <c r="F309" s="46"/>
      <c r="G309" s="47"/>
      <c r="H309" s="48"/>
      <c r="I309" s="76">
        <f>SUM(I317:I318)</f>
        <v>2</v>
      </c>
      <c r="J309" s="76">
        <f t="shared" ref="J309:T309" si="59">SUM(J317:J318)</f>
        <v>10552.63</v>
      </c>
      <c r="K309" s="76">
        <f t="shared" si="59"/>
        <v>4552.63</v>
      </c>
      <c r="L309" s="76">
        <f t="shared" si="59"/>
        <v>0</v>
      </c>
      <c r="M309" s="76">
        <f t="shared" si="59"/>
        <v>6000</v>
      </c>
      <c r="N309" s="76">
        <f t="shared" si="59"/>
        <v>4000</v>
      </c>
      <c r="O309" s="76">
        <f t="shared" si="59"/>
        <v>3500</v>
      </c>
      <c r="P309" s="76">
        <f t="shared" si="59"/>
        <v>5552.63</v>
      </c>
      <c r="Q309" s="76">
        <f t="shared" si="59"/>
        <v>2500</v>
      </c>
      <c r="R309" s="76">
        <f t="shared" si="59"/>
        <v>1000</v>
      </c>
      <c r="S309" s="76">
        <f t="shared" si="59"/>
        <v>0</v>
      </c>
      <c r="T309" s="76">
        <f t="shared" si="59"/>
        <v>1500</v>
      </c>
      <c r="U309" s="46"/>
      <c r="V309" s="92"/>
    </row>
    <row r="310" s="9" customFormat="1" ht="24.95" customHeight="1" spans="1:22">
      <c r="A310" s="42" t="s">
        <v>28</v>
      </c>
      <c r="B310" s="43"/>
      <c r="C310" s="44"/>
      <c r="D310" s="44"/>
      <c r="E310" s="45"/>
      <c r="F310" s="46"/>
      <c r="G310" s="47"/>
      <c r="H310" s="48"/>
      <c r="I310" s="76">
        <f>SUM(I319:I330)</f>
        <v>12</v>
      </c>
      <c r="J310" s="76">
        <f t="shared" ref="J310:T310" si="60">SUM(J319:J330)</f>
        <v>1371.5</v>
      </c>
      <c r="K310" s="76">
        <f t="shared" si="60"/>
        <v>0</v>
      </c>
      <c r="L310" s="76">
        <f t="shared" si="60"/>
        <v>0</v>
      </c>
      <c r="M310" s="76">
        <f t="shared" si="60"/>
        <v>1371.5</v>
      </c>
      <c r="N310" s="76">
        <f t="shared" si="60"/>
        <v>0</v>
      </c>
      <c r="O310" s="76">
        <f t="shared" si="60"/>
        <v>0</v>
      </c>
      <c r="P310" s="76">
        <f t="shared" si="60"/>
        <v>1371.5</v>
      </c>
      <c r="Q310" s="76">
        <f t="shared" si="60"/>
        <v>885.2</v>
      </c>
      <c r="R310" s="76">
        <f t="shared" si="60"/>
        <v>0</v>
      </c>
      <c r="S310" s="76">
        <f t="shared" si="60"/>
        <v>0</v>
      </c>
      <c r="T310" s="76">
        <f t="shared" si="60"/>
        <v>885.2</v>
      </c>
      <c r="U310" s="46"/>
      <c r="V310" s="92"/>
    </row>
    <row r="311" s="9" customFormat="1" ht="24.95" customHeight="1" spans="1:22">
      <c r="A311" s="42" t="s">
        <v>30</v>
      </c>
      <c r="B311" s="43"/>
      <c r="C311" s="44"/>
      <c r="D311" s="44"/>
      <c r="E311" s="45"/>
      <c r="F311" s="46"/>
      <c r="G311" s="47"/>
      <c r="H311" s="48"/>
      <c r="I311" s="76">
        <f>SUM(I331:I334)</f>
        <v>4</v>
      </c>
      <c r="J311" s="76">
        <f t="shared" ref="J311:T311" si="61">SUM(J331:J334)</f>
        <v>25998</v>
      </c>
      <c r="K311" s="76">
        <f t="shared" si="61"/>
        <v>0</v>
      </c>
      <c r="L311" s="76">
        <f t="shared" si="61"/>
        <v>0</v>
      </c>
      <c r="M311" s="76">
        <f t="shared" si="61"/>
        <v>25998</v>
      </c>
      <c r="N311" s="76">
        <f t="shared" si="61"/>
        <v>0</v>
      </c>
      <c r="O311" s="76">
        <f t="shared" si="61"/>
        <v>0</v>
      </c>
      <c r="P311" s="76">
        <f t="shared" si="61"/>
        <v>0</v>
      </c>
      <c r="Q311" s="76">
        <f t="shared" si="61"/>
        <v>0</v>
      </c>
      <c r="R311" s="76">
        <f t="shared" si="61"/>
        <v>0</v>
      </c>
      <c r="S311" s="76">
        <f t="shared" si="61"/>
        <v>0</v>
      </c>
      <c r="T311" s="76">
        <f t="shared" si="61"/>
        <v>0</v>
      </c>
      <c r="U311" s="46"/>
      <c r="V311" s="92"/>
    </row>
    <row r="312" s="8" customFormat="1" ht="40.5" spans="1:22">
      <c r="A312" s="48">
        <v>1</v>
      </c>
      <c r="B312" s="132" t="s">
        <v>702</v>
      </c>
      <c r="C312" s="48" t="s">
        <v>34</v>
      </c>
      <c r="D312" s="48" t="s">
        <v>701</v>
      </c>
      <c r="E312" s="48" t="s">
        <v>703</v>
      </c>
      <c r="F312" s="46" t="s">
        <v>704</v>
      </c>
      <c r="G312" s="133">
        <v>2019.07</v>
      </c>
      <c r="H312" s="134" t="s">
        <v>705</v>
      </c>
      <c r="I312" s="140">
        <v>1</v>
      </c>
      <c r="J312" s="140">
        <v>350</v>
      </c>
      <c r="K312" s="140"/>
      <c r="L312" s="140"/>
      <c r="M312" s="140">
        <v>350</v>
      </c>
      <c r="N312" s="140">
        <v>350</v>
      </c>
      <c r="O312" s="140">
        <v>141.35</v>
      </c>
      <c r="P312" s="140"/>
      <c r="Q312" s="140">
        <v>105</v>
      </c>
      <c r="R312" s="140"/>
      <c r="S312" s="140"/>
      <c r="T312" s="140">
        <v>105</v>
      </c>
      <c r="U312" s="64" t="s">
        <v>37</v>
      </c>
      <c r="V312" s="48"/>
    </row>
    <row r="313" s="8" customFormat="1" ht="44.1" customHeight="1" spans="1:22">
      <c r="A313" s="48">
        <v>2</v>
      </c>
      <c r="B313" s="132" t="s">
        <v>706</v>
      </c>
      <c r="C313" s="48" t="s">
        <v>34</v>
      </c>
      <c r="D313" s="48" t="s">
        <v>701</v>
      </c>
      <c r="E313" s="48" t="s">
        <v>703</v>
      </c>
      <c r="F313" s="46" t="s">
        <v>707</v>
      </c>
      <c r="G313" s="133">
        <v>2020.11</v>
      </c>
      <c r="H313" s="134">
        <v>2021</v>
      </c>
      <c r="I313" s="140">
        <v>1</v>
      </c>
      <c r="J313" s="140">
        <v>40</v>
      </c>
      <c r="K313" s="140"/>
      <c r="L313" s="140"/>
      <c r="M313" s="140">
        <v>40</v>
      </c>
      <c r="N313" s="140">
        <v>40</v>
      </c>
      <c r="O313" s="140">
        <v>28</v>
      </c>
      <c r="P313" s="140"/>
      <c r="Q313" s="140">
        <v>4</v>
      </c>
      <c r="R313" s="140"/>
      <c r="S313" s="140"/>
      <c r="T313" s="140">
        <v>4</v>
      </c>
      <c r="U313" s="64" t="s">
        <v>37</v>
      </c>
      <c r="V313" s="48"/>
    </row>
    <row r="314" s="8" customFormat="1" ht="40.5" spans="1:22">
      <c r="A314" s="48">
        <v>3</v>
      </c>
      <c r="B314" s="132" t="s">
        <v>708</v>
      </c>
      <c r="C314" s="48" t="s">
        <v>34</v>
      </c>
      <c r="D314" s="48" t="s">
        <v>701</v>
      </c>
      <c r="E314" s="48" t="s">
        <v>703</v>
      </c>
      <c r="F314" s="46" t="s">
        <v>709</v>
      </c>
      <c r="G314" s="133">
        <v>2019.07</v>
      </c>
      <c r="H314" s="134" t="s">
        <v>705</v>
      </c>
      <c r="I314" s="140">
        <v>1</v>
      </c>
      <c r="J314" s="140">
        <v>800</v>
      </c>
      <c r="K314" s="140"/>
      <c r="L314" s="140"/>
      <c r="M314" s="140">
        <v>800</v>
      </c>
      <c r="N314" s="140">
        <v>800</v>
      </c>
      <c r="O314" s="140">
        <v>363</v>
      </c>
      <c r="P314" s="140"/>
      <c r="Q314" s="140">
        <v>240</v>
      </c>
      <c r="R314" s="140"/>
      <c r="S314" s="140"/>
      <c r="T314" s="140">
        <v>240</v>
      </c>
      <c r="U314" s="64" t="s">
        <v>37</v>
      </c>
      <c r="V314" s="48"/>
    </row>
    <row r="315" s="8" customFormat="1" ht="45" customHeight="1" spans="1:22">
      <c r="A315" s="48">
        <v>4</v>
      </c>
      <c r="B315" s="46" t="s">
        <v>710</v>
      </c>
      <c r="C315" s="48" t="s">
        <v>34</v>
      </c>
      <c r="D315" s="48" t="s">
        <v>701</v>
      </c>
      <c r="E315" s="48" t="s">
        <v>703</v>
      </c>
      <c r="F315" s="46" t="s">
        <v>711</v>
      </c>
      <c r="G315" s="133">
        <v>2020.11</v>
      </c>
      <c r="H315" s="134">
        <v>2020</v>
      </c>
      <c r="I315" s="140">
        <v>1</v>
      </c>
      <c r="J315" s="140">
        <v>90</v>
      </c>
      <c r="K315" s="140"/>
      <c r="L315" s="140"/>
      <c r="M315" s="140">
        <v>90</v>
      </c>
      <c r="N315" s="140">
        <v>90</v>
      </c>
      <c r="O315" s="140">
        <v>58.5</v>
      </c>
      <c r="P315" s="140"/>
      <c r="Q315" s="140">
        <v>9</v>
      </c>
      <c r="R315" s="140"/>
      <c r="S315" s="140"/>
      <c r="T315" s="140">
        <v>9</v>
      </c>
      <c r="U315" s="64" t="s">
        <v>37</v>
      </c>
      <c r="V315" s="48"/>
    </row>
    <row r="316" s="8" customFormat="1" ht="40.5" spans="1:22">
      <c r="A316" s="48">
        <v>5</v>
      </c>
      <c r="B316" s="46" t="s">
        <v>712</v>
      </c>
      <c r="C316" s="48" t="s">
        <v>34</v>
      </c>
      <c r="D316" s="48" t="s">
        <v>701</v>
      </c>
      <c r="E316" s="48" t="s">
        <v>703</v>
      </c>
      <c r="F316" s="46" t="s">
        <v>713</v>
      </c>
      <c r="G316" s="133">
        <v>2020.11</v>
      </c>
      <c r="H316" s="134">
        <v>2020</v>
      </c>
      <c r="I316" s="140">
        <v>1</v>
      </c>
      <c r="J316" s="140">
        <v>80</v>
      </c>
      <c r="K316" s="140"/>
      <c r="L316" s="140"/>
      <c r="M316" s="140">
        <v>80</v>
      </c>
      <c r="N316" s="140">
        <v>80</v>
      </c>
      <c r="O316" s="140">
        <v>40</v>
      </c>
      <c r="P316" s="140"/>
      <c r="Q316" s="140">
        <v>8</v>
      </c>
      <c r="R316" s="140"/>
      <c r="S316" s="140"/>
      <c r="T316" s="140">
        <v>8</v>
      </c>
      <c r="U316" s="64" t="s">
        <v>37</v>
      </c>
      <c r="V316" s="48"/>
    </row>
    <row r="317" s="8" customFormat="1" ht="60" customHeight="1" spans="1:22">
      <c r="A317" s="48">
        <v>6</v>
      </c>
      <c r="B317" s="46" t="s">
        <v>714</v>
      </c>
      <c r="C317" s="134" t="s">
        <v>60</v>
      </c>
      <c r="D317" s="48" t="s">
        <v>701</v>
      </c>
      <c r="E317" s="48" t="s">
        <v>703</v>
      </c>
      <c r="F317" s="46" t="s">
        <v>715</v>
      </c>
      <c r="G317" s="133">
        <v>2019.07</v>
      </c>
      <c r="H317" s="134" t="s">
        <v>716</v>
      </c>
      <c r="I317" s="140">
        <v>1</v>
      </c>
      <c r="J317" s="140">
        <v>4552.63</v>
      </c>
      <c r="K317" s="140">
        <v>4552.63</v>
      </c>
      <c r="L317" s="140"/>
      <c r="M317" s="140"/>
      <c r="N317" s="140">
        <v>2000</v>
      </c>
      <c r="O317" s="140">
        <v>1500</v>
      </c>
      <c r="P317" s="140">
        <v>2552.63</v>
      </c>
      <c r="Q317" s="140">
        <v>1000</v>
      </c>
      <c r="R317" s="140">
        <v>1000</v>
      </c>
      <c r="S317" s="140"/>
      <c r="T317" s="140">
        <v>0</v>
      </c>
      <c r="U317" s="46" t="s">
        <v>717</v>
      </c>
      <c r="V317" s="149"/>
    </row>
    <row r="318" s="8" customFormat="1" ht="40.5" spans="1:22">
      <c r="A318" s="48">
        <v>7</v>
      </c>
      <c r="B318" s="46" t="s">
        <v>718</v>
      </c>
      <c r="C318" s="134" t="s">
        <v>60</v>
      </c>
      <c r="D318" s="48" t="s">
        <v>701</v>
      </c>
      <c r="E318" s="48" t="s">
        <v>703</v>
      </c>
      <c r="F318" s="132" t="s">
        <v>719</v>
      </c>
      <c r="G318" s="134">
        <v>2021.06</v>
      </c>
      <c r="H318" s="134" t="s">
        <v>720</v>
      </c>
      <c r="I318" s="141">
        <v>1</v>
      </c>
      <c r="J318" s="141">
        <v>6000</v>
      </c>
      <c r="K318" s="141"/>
      <c r="L318" s="141"/>
      <c r="M318" s="141">
        <v>6000</v>
      </c>
      <c r="N318" s="141">
        <v>2000</v>
      </c>
      <c r="O318" s="141">
        <v>2000</v>
      </c>
      <c r="P318" s="141">
        <v>3000</v>
      </c>
      <c r="Q318" s="141">
        <v>1500</v>
      </c>
      <c r="R318" s="141"/>
      <c r="S318" s="141"/>
      <c r="T318" s="141">
        <v>1500</v>
      </c>
      <c r="U318" s="46" t="s">
        <v>721</v>
      </c>
      <c r="V318" s="149"/>
    </row>
    <row r="319" s="8" customFormat="1" ht="44.1" customHeight="1" spans="1:22">
      <c r="A319" s="48">
        <v>8</v>
      </c>
      <c r="B319" s="135" t="s">
        <v>722</v>
      </c>
      <c r="C319" s="134" t="s">
        <v>69</v>
      </c>
      <c r="D319" s="136" t="s">
        <v>723</v>
      </c>
      <c r="E319" s="48" t="s">
        <v>703</v>
      </c>
      <c r="F319" s="137" t="s">
        <v>724</v>
      </c>
      <c r="G319" s="138">
        <v>2022.05</v>
      </c>
      <c r="H319" s="48">
        <v>2022</v>
      </c>
      <c r="I319" s="141">
        <v>1</v>
      </c>
      <c r="J319" s="141">
        <v>395</v>
      </c>
      <c r="K319" s="142"/>
      <c r="L319" s="142"/>
      <c r="M319" s="142">
        <v>395</v>
      </c>
      <c r="N319" s="142"/>
      <c r="O319" s="142"/>
      <c r="P319" s="142">
        <v>395</v>
      </c>
      <c r="Q319" s="142">
        <v>198</v>
      </c>
      <c r="R319" s="142"/>
      <c r="S319" s="142"/>
      <c r="T319" s="142">
        <v>198</v>
      </c>
      <c r="U319" s="46" t="s">
        <v>717</v>
      </c>
      <c r="V319" s="46" t="s">
        <v>725</v>
      </c>
    </row>
    <row r="320" s="8" customFormat="1" ht="40.5" spans="1:22">
      <c r="A320" s="48">
        <v>9</v>
      </c>
      <c r="B320" s="135" t="s">
        <v>726</v>
      </c>
      <c r="C320" s="134" t="s">
        <v>69</v>
      </c>
      <c r="D320" s="136" t="s">
        <v>723</v>
      </c>
      <c r="E320" s="48" t="s">
        <v>703</v>
      </c>
      <c r="F320" s="137" t="s">
        <v>727</v>
      </c>
      <c r="G320" s="138">
        <v>2022.05</v>
      </c>
      <c r="H320" s="48">
        <v>2022</v>
      </c>
      <c r="I320" s="141">
        <v>1</v>
      </c>
      <c r="J320" s="141">
        <v>40</v>
      </c>
      <c r="K320" s="142"/>
      <c r="L320" s="142"/>
      <c r="M320" s="142">
        <v>40</v>
      </c>
      <c r="N320" s="142"/>
      <c r="O320" s="142"/>
      <c r="P320" s="142">
        <v>40</v>
      </c>
      <c r="Q320" s="142">
        <v>28</v>
      </c>
      <c r="R320" s="142"/>
      <c r="S320" s="142"/>
      <c r="T320" s="142">
        <v>28</v>
      </c>
      <c r="U320" s="46" t="s">
        <v>717</v>
      </c>
      <c r="V320" s="46" t="s">
        <v>725</v>
      </c>
    </row>
    <row r="321" s="8" customFormat="1" ht="44.1" customHeight="1" spans="1:22">
      <c r="A321" s="48">
        <v>10</v>
      </c>
      <c r="B321" s="135" t="s">
        <v>728</v>
      </c>
      <c r="C321" s="134" t="s">
        <v>69</v>
      </c>
      <c r="D321" s="136" t="s">
        <v>723</v>
      </c>
      <c r="E321" s="48" t="s">
        <v>703</v>
      </c>
      <c r="F321" s="137" t="s">
        <v>729</v>
      </c>
      <c r="G321" s="138">
        <v>2022.04</v>
      </c>
      <c r="H321" s="48">
        <v>2022</v>
      </c>
      <c r="I321" s="141">
        <v>1</v>
      </c>
      <c r="J321" s="141">
        <v>95</v>
      </c>
      <c r="K321" s="141"/>
      <c r="L321" s="141"/>
      <c r="M321" s="141">
        <v>95</v>
      </c>
      <c r="N321" s="141"/>
      <c r="O321" s="141"/>
      <c r="P321" s="141">
        <v>95</v>
      </c>
      <c r="Q321" s="141">
        <v>67</v>
      </c>
      <c r="R321" s="141"/>
      <c r="S321" s="141"/>
      <c r="T321" s="141">
        <v>67</v>
      </c>
      <c r="U321" s="46" t="s">
        <v>717</v>
      </c>
      <c r="V321" s="46" t="s">
        <v>725</v>
      </c>
    </row>
    <row r="322" s="8" customFormat="1" ht="44.1" customHeight="1" spans="1:22">
      <c r="A322" s="48">
        <v>11</v>
      </c>
      <c r="B322" s="135" t="s">
        <v>730</v>
      </c>
      <c r="C322" s="134" t="s">
        <v>69</v>
      </c>
      <c r="D322" s="136" t="s">
        <v>723</v>
      </c>
      <c r="E322" s="48" t="s">
        <v>703</v>
      </c>
      <c r="F322" s="137" t="s">
        <v>731</v>
      </c>
      <c r="G322" s="138">
        <v>2022.04</v>
      </c>
      <c r="H322" s="48">
        <v>2022</v>
      </c>
      <c r="I322" s="142">
        <v>1</v>
      </c>
      <c r="J322" s="141">
        <v>95</v>
      </c>
      <c r="K322" s="141"/>
      <c r="L322" s="141"/>
      <c r="M322" s="141">
        <v>95</v>
      </c>
      <c r="N322" s="141"/>
      <c r="O322" s="141"/>
      <c r="P322" s="141">
        <v>95</v>
      </c>
      <c r="Q322" s="141">
        <v>67</v>
      </c>
      <c r="R322" s="141"/>
      <c r="S322" s="141"/>
      <c r="T322" s="141">
        <v>67</v>
      </c>
      <c r="U322" s="46" t="s">
        <v>717</v>
      </c>
      <c r="V322" s="46" t="s">
        <v>725</v>
      </c>
    </row>
    <row r="323" s="8" customFormat="1" ht="40.5" spans="1:22">
      <c r="A323" s="48">
        <v>12</v>
      </c>
      <c r="B323" s="135" t="s">
        <v>732</v>
      </c>
      <c r="C323" s="134" t="s">
        <v>69</v>
      </c>
      <c r="D323" s="136" t="s">
        <v>723</v>
      </c>
      <c r="E323" s="48" t="s">
        <v>703</v>
      </c>
      <c r="F323" s="137" t="s">
        <v>733</v>
      </c>
      <c r="G323" s="138">
        <v>2022.06</v>
      </c>
      <c r="H323" s="48">
        <v>2022</v>
      </c>
      <c r="I323" s="141">
        <v>1</v>
      </c>
      <c r="J323" s="141">
        <v>95</v>
      </c>
      <c r="K323" s="141"/>
      <c r="L323" s="141"/>
      <c r="M323" s="141">
        <v>95</v>
      </c>
      <c r="N323" s="141"/>
      <c r="O323" s="141"/>
      <c r="P323" s="141">
        <v>95</v>
      </c>
      <c r="Q323" s="141">
        <v>67</v>
      </c>
      <c r="R323" s="141"/>
      <c r="S323" s="141"/>
      <c r="T323" s="142">
        <v>67</v>
      </c>
      <c r="U323" s="46" t="s">
        <v>717</v>
      </c>
      <c r="V323" s="46" t="s">
        <v>725</v>
      </c>
    </row>
    <row r="324" s="8" customFormat="1" ht="40.5" spans="1:22">
      <c r="A324" s="48">
        <v>13</v>
      </c>
      <c r="B324" s="46" t="s">
        <v>734</v>
      </c>
      <c r="C324" s="134" t="s">
        <v>69</v>
      </c>
      <c r="D324" s="136" t="s">
        <v>723</v>
      </c>
      <c r="E324" s="48" t="s">
        <v>703</v>
      </c>
      <c r="F324" s="135" t="s">
        <v>735</v>
      </c>
      <c r="G324" s="138">
        <v>2022.06</v>
      </c>
      <c r="H324" s="48">
        <v>2022</v>
      </c>
      <c r="I324" s="141">
        <v>1</v>
      </c>
      <c r="J324" s="141">
        <v>96.5</v>
      </c>
      <c r="K324" s="141"/>
      <c r="L324" s="141"/>
      <c r="M324" s="141">
        <v>96.5</v>
      </c>
      <c r="N324" s="141"/>
      <c r="O324" s="141"/>
      <c r="P324" s="141">
        <v>96.5</v>
      </c>
      <c r="Q324" s="141">
        <v>68</v>
      </c>
      <c r="R324" s="141"/>
      <c r="S324" s="141"/>
      <c r="T324" s="141">
        <v>68</v>
      </c>
      <c r="U324" s="46" t="s">
        <v>717</v>
      </c>
      <c r="V324" s="46" t="s">
        <v>725</v>
      </c>
    </row>
    <row r="325" s="8" customFormat="1" ht="62.1" customHeight="1" spans="1:22">
      <c r="A325" s="48">
        <v>14</v>
      </c>
      <c r="B325" s="46" t="s">
        <v>736</v>
      </c>
      <c r="C325" s="134" t="s">
        <v>69</v>
      </c>
      <c r="D325" s="136" t="s">
        <v>723</v>
      </c>
      <c r="E325" s="48" t="s">
        <v>703</v>
      </c>
      <c r="F325" s="135" t="s">
        <v>737</v>
      </c>
      <c r="G325" s="138">
        <v>2022.04</v>
      </c>
      <c r="H325" s="48">
        <v>2022</v>
      </c>
      <c r="I325" s="141">
        <v>1</v>
      </c>
      <c r="J325" s="141">
        <v>89</v>
      </c>
      <c r="K325" s="141"/>
      <c r="L325" s="141"/>
      <c r="M325" s="141">
        <v>89</v>
      </c>
      <c r="N325" s="141"/>
      <c r="O325" s="141"/>
      <c r="P325" s="141">
        <v>89</v>
      </c>
      <c r="Q325" s="141">
        <v>63</v>
      </c>
      <c r="R325" s="141"/>
      <c r="S325" s="141"/>
      <c r="T325" s="141">
        <v>63</v>
      </c>
      <c r="U325" s="46" t="s">
        <v>717</v>
      </c>
      <c r="V325" s="46" t="s">
        <v>725</v>
      </c>
    </row>
    <row r="326" s="8" customFormat="1" ht="40.5" spans="1:22">
      <c r="A326" s="48">
        <v>15</v>
      </c>
      <c r="B326" s="135" t="s">
        <v>738</v>
      </c>
      <c r="C326" s="134" t="s">
        <v>69</v>
      </c>
      <c r="D326" s="136" t="s">
        <v>739</v>
      </c>
      <c r="E326" s="48" t="s">
        <v>703</v>
      </c>
      <c r="F326" s="137" t="s">
        <v>731</v>
      </c>
      <c r="G326" s="138">
        <v>2022.04</v>
      </c>
      <c r="H326" s="48">
        <v>2022</v>
      </c>
      <c r="I326" s="141">
        <v>1</v>
      </c>
      <c r="J326" s="141">
        <v>95</v>
      </c>
      <c r="K326" s="141"/>
      <c r="L326" s="141"/>
      <c r="M326" s="141">
        <v>95</v>
      </c>
      <c r="N326" s="141"/>
      <c r="O326" s="141"/>
      <c r="P326" s="141">
        <v>95</v>
      </c>
      <c r="Q326" s="141">
        <v>67</v>
      </c>
      <c r="R326" s="141"/>
      <c r="S326" s="141"/>
      <c r="T326" s="142">
        <v>67</v>
      </c>
      <c r="U326" s="46" t="s">
        <v>717</v>
      </c>
      <c r="V326" s="46" t="s">
        <v>740</v>
      </c>
    </row>
    <row r="327" s="8" customFormat="1" ht="54" spans="1:22">
      <c r="A327" s="48">
        <v>16</v>
      </c>
      <c r="B327" s="135" t="s">
        <v>741</v>
      </c>
      <c r="C327" s="134" t="s">
        <v>69</v>
      </c>
      <c r="D327" s="136" t="s">
        <v>742</v>
      </c>
      <c r="E327" s="48" t="s">
        <v>703</v>
      </c>
      <c r="F327" s="135" t="s">
        <v>743</v>
      </c>
      <c r="G327" s="138">
        <v>2022.05</v>
      </c>
      <c r="H327" s="48">
        <v>2022</v>
      </c>
      <c r="I327" s="141">
        <v>1</v>
      </c>
      <c r="J327" s="141">
        <v>180</v>
      </c>
      <c r="K327" s="141"/>
      <c r="L327" s="141"/>
      <c r="M327" s="141">
        <v>180</v>
      </c>
      <c r="N327" s="141"/>
      <c r="O327" s="141"/>
      <c r="P327" s="141">
        <v>180</v>
      </c>
      <c r="Q327" s="141">
        <v>126</v>
      </c>
      <c r="R327" s="141"/>
      <c r="S327" s="141"/>
      <c r="T327" s="141">
        <v>126</v>
      </c>
      <c r="U327" s="46" t="s">
        <v>717</v>
      </c>
      <c r="V327" s="46" t="s">
        <v>744</v>
      </c>
    </row>
    <row r="328" s="8" customFormat="1" ht="40.5" spans="1:22">
      <c r="A328" s="48">
        <v>17</v>
      </c>
      <c r="B328" s="46" t="s">
        <v>745</v>
      </c>
      <c r="C328" s="134" t="s">
        <v>69</v>
      </c>
      <c r="D328" s="136" t="s">
        <v>742</v>
      </c>
      <c r="E328" s="48" t="s">
        <v>703</v>
      </c>
      <c r="F328" s="135" t="s">
        <v>746</v>
      </c>
      <c r="G328" s="149">
        <v>2022.04</v>
      </c>
      <c r="H328" s="48">
        <v>2022</v>
      </c>
      <c r="I328" s="141">
        <v>1</v>
      </c>
      <c r="J328" s="141">
        <v>95</v>
      </c>
      <c r="K328" s="141"/>
      <c r="L328" s="141"/>
      <c r="M328" s="141">
        <v>95</v>
      </c>
      <c r="N328" s="141"/>
      <c r="O328" s="141"/>
      <c r="P328" s="141">
        <v>95</v>
      </c>
      <c r="Q328" s="141">
        <v>67</v>
      </c>
      <c r="R328" s="141"/>
      <c r="S328" s="141"/>
      <c r="T328" s="141">
        <v>67</v>
      </c>
      <c r="U328" s="46" t="s">
        <v>717</v>
      </c>
      <c r="V328" s="46" t="s">
        <v>747</v>
      </c>
    </row>
    <row r="329" s="8" customFormat="1" ht="40.5" spans="1:22">
      <c r="A329" s="48">
        <v>18</v>
      </c>
      <c r="B329" s="46" t="s">
        <v>748</v>
      </c>
      <c r="C329" s="134" t="s">
        <v>69</v>
      </c>
      <c r="D329" s="136" t="s">
        <v>749</v>
      </c>
      <c r="E329" s="48" t="s">
        <v>703</v>
      </c>
      <c r="F329" s="135" t="s">
        <v>750</v>
      </c>
      <c r="G329" s="149">
        <v>2022.06</v>
      </c>
      <c r="H329" s="48">
        <v>2022</v>
      </c>
      <c r="I329" s="141">
        <v>1</v>
      </c>
      <c r="J329" s="141">
        <v>48</v>
      </c>
      <c r="K329" s="141"/>
      <c r="L329" s="141"/>
      <c r="M329" s="141">
        <v>48</v>
      </c>
      <c r="N329" s="141"/>
      <c r="O329" s="141"/>
      <c r="P329" s="141">
        <v>48</v>
      </c>
      <c r="Q329" s="141">
        <v>33.6</v>
      </c>
      <c r="R329" s="141"/>
      <c r="S329" s="141"/>
      <c r="T329" s="141">
        <v>33.6</v>
      </c>
      <c r="U329" s="46" t="s">
        <v>717</v>
      </c>
      <c r="V329" s="46" t="s">
        <v>751</v>
      </c>
    </row>
    <row r="330" s="8" customFormat="1" ht="40.5" spans="1:22">
      <c r="A330" s="48">
        <v>19</v>
      </c>
      <c r="B330" s="46" t="s">
        <v>752</v>
      </c>
      <c r="C330" s="134" t="s">
        <v>69</v>
      </c>
      <c r="D330" s="136" t="s">
        <v>723</v>
      </c>
      <c r="E330" s="48" t="s">
        <v>703</v>
      </c>
      <c r="F330" s="135" t="s">
        <v>753</v>
      </c>
      <c r="G330" s="149">
        <v>2022.05</v>
      </c>
      <c r="H330" s="48">
        <v>2022</v>
      </c>
      <c r="I330" s="141">
        <v>1</v>
      </c>
      <c r="J330" s="141">
        <v>48</v>
      </c>
      <c r="K330" s="141"/>
      <c r="L330" s="141"/>
      <c r="M330" s="141">
        <v>48</v>
      </c>
      <c r="N330" s="141"/>
      <c r="O330" s="141"/>
      <c r="P330" s="141">
        <v>48</v>
      </c>
      <c r="Q330" s="141">
        <v>33.6</v>
      </c>
      <c r="R330" s="141"/>
      <c r="S330" s="141"/>
      <c r="T330" s="141">
        <v>33.6</v>
      </c>
      <c r="U330" s="46" t="s">
        <v>717</v>
      </c>
      <c r="V330" s="46" t="s">
        <v>754</v>
      </c>
    </row>
    <row r="331" s="8" customFormat="1" ht="40.5" spans="1:22">
      <c r="A331" s="48">
        <v>20</v>
      </c>
      <c r="B331" s="46" t="s">
        <v>755</v>
      </c>
      <c r="C331" s="134" t="s">
        <v>116</v>
      </c>
      <c r="D331" s="136" t="s">
        <v>723</v>
      </c>
      <c r="E331" s="48" t="s">
        <v>703</v>
      </c>
      <c r="F331" s="135" t="s">
        <v>756</v>
      </c>
      <c r="G331" s="48"/>
      <c r="H331" s="134"/>
      <c r="I331" s="141">
        <v>1</v>
      </c>
      <c r="J331" s="141">
        <v>19000</v>
      </c>
      <c r="K331" s="141"/>
      <c r="L331" s="141"/>
      <c r="M331" s="141">
        <v>19000</v>
      </c>
      <c r="N331" s="141"/>
      <c r="O331" s="141"/>
      <c r="P331" s="141"/>
      <c r="Q331" s="141"/>
      <c r="R331" s="141"/>
      <c r="S331" s="141"/>
      <c r="T331" s="141"/>
      <c r="U331" s="135" t="s">
        <v>757</v>
      </c>
      <c r="V331" s="46" t="s">
        <v>758</v>
      </c>
    </row>
    <row r="332" s="8" customFormat="1" ht="50.1" customHeight="1" spans="1:22">
      <c r="A332" s="48">
        <v>21</v>
      </c>
      <c r="B332" s="46" t="s">
        <v>759</v>
      </c>
      <c r="C332" s="134" t="s">
        <v>116</v>
      </c>
      <c r="D332" s="136" t="s">
        <v>723</v>
      </c>
      <c r="E332" s="48" t="s">
        <v>703</v>
      </c>
      <c r="F332" s="46" t="s">
        <v>760</v>
      </c>
      <c r="G332" s="48"/>
      <c r="H332" s="134"/>
      <c r="I332" s="141">
        <v>1</v>
      </c>
      <c r="J332" s="141">
        <v>4500</v>
      </c>
      <c r="K332" s="141"/>
      <c r="L332" s="141"/>
      <c r="M332" s="141">
        <v>4500</v>
      </c>
      <c r="N332" s="141"/>
      <c r="O332" s="141"/>
      <c r="P332" s="141"/>
      <c r="Q332" s="141"/>
      <c r="R332" s="141"/>
      <c r="S332" s="141"/>
      <c r="T332" s="141"/>
      <c r="U332" s="135" t="s">
        <v>757</v>
      </c>
      <c r="V332" s="46" t="s">
        <v>758</v>
      </c>
    </row>
    <row r="333" s="8" customFormat="1" ht="40.5" spans="1:22">
      <c r="A333" s="48">
        <v>22</v>
      </c>
      <c r="B333" s="135" t="s">
        <v>761</v>
      </c>
      <c r="C333" s="134" t="s">
        <v>116</v>
      </c>
      <c r="D333" s="136" t="s">
        <v>723</v>
      </c>
      <c r="E333" s="48" t="s">
        <v>703</v>
      </c>
      <c r="F333" s="137" t="s">
        <v>762</v>
      </c>
      <c r="G333" s="133"/>
      <c r="H333" s="134"/>
      <c r="I333" s="142">
        <v>1</v>
      </c>
      <c r="J333" s="142">
        <v>498</v>
      </c>
      <c r="K333" s="142"/>
      <c r="L333" s="142"/>
      <c r="M333" s="142">
        <v>498</v>
      </c>
      <c r="N333" s="142"/>
      <c r="O333" s="142"/>
      <c r="P333" s="142"/>
      <c r="Q333" s="142"/>
      <c r="R333" s="142"/>
      <c r="S333" s="142"/>
      <c r="T333" s="142"/>
      <c r="U333" s="64" t="s">
        <v>118</v>
      </c>
      <c r="V333" s="46" t="s">
        <v>438</v>
      </c>
    </row>
    <row r="334" s="8" customFormat="1" ht="40.5" spans="1:22">
      <c r="A334" s="48">
        <v>23</v>
      </c>
      <c r="B334" s="135" t="s">
        <v>763</v>
      </c>
      <c r="C334" s="134" t="s">
        <v>116</v>
      </c>
      <c r="D334" s="136" t="s">
        <v>723</v>
      </c>
      <c r="E334" s="48" t="s">
        <v>703</v>
      </c>
      <c r="F334" s="137" t="s">
        <v>764</v>
      </c>
      <c r="G334" s="133"/>
      <c r="H334" s="134"/>
      <c r="I334" s="142">
        <v>1</v>
      </c>
      <c r="J334" s="142">
        <v>2000</v>
      </c>
      <c r="K334" s="142"/>
      <c r="L334" s="142"/>
      <c r="M334" s="142">
        <v>2000</v>
      </c>
      <c r="N334" s="142"/>
      <c r="O334" s="142"/>
      <c r="P334" s="142"/>
      <c r="Q334" s="142"/>
      <c r="R334" s="142"/>
      <c r="S334" s="142"/>
      <c r="T334" s="142"/>
      <c r="U334" s="64" t="s">
        <v>118</v>
      </c>
      <c r="V334" s="46" t="s">
        <v>765</v>
      </c>
    </row>
    <row r="335" s="5" customFormat="1" ht="24.95" customHeight="1" spans="1:22">
      <c r="A335" s="36" t="s">
        <v>766</v>
      </c>
      <c r="B335" s="23"/>
      <c r="C335" s="23"/>
      <c r="D335" s="23"/>
      <c r="E335" s="23"/>
      <c r="F335" s="23"/>
      <c r="G335" s="24"/>
      <c r="H335" s="24"/>
      <c r="I335" s="74"/>
      <c r="J335" s="74"/>
      <c r="K335" s="74"/>
      <c r="L335" s="74"/>
      <c r="M335" s="74"/>
      <c r="N335" s="74"/>
      <c r="O335" s="74"/>
      <c r="P335" s="74"/>
      <c r="Q335" s="74"/>
      <c r="R335" s="74"/>
      <c r="S335" s="74"/>
      <c r="T335" s="74"/>
      <c r="U335" s="23"/>
      <c r="V335" s="90"/>
    </row>
    <row r="336" s="4" customFormat="1" ht="24.95" customHeight="1" spans="1:22">
      <c r="A336" s="22" t="s">
        <v>32</v>
      </c>
      <c r="B336" s="23"/>
      <c r="C336" s="24"/>
      <c r="D336" s="24"/>
      <c r="E336" s="25"/>
      <c r="F336" s="26"/>
      <c r="G336" s="27"/>
      <c r="H336" s="28"/>
      <c r="I336" s="72">
        <f>I337+I338+I339+I340</f>
        <v>56</v>
      </c>
      <c r="J336" s="72">
        <f t="shared" ref="J336:T336" si="62">J337+J338+J339+J340</f>
        <v>154050.95</v>
      </c>
      <c r="K336" s="72">
        <f t="shared" si="62"/>
        <v>28804.42</v>
      </c>
      <c r="L336" s="72">
        <f t="shared" si="62"/>
        <v>0</v>
      </c>
      <c r="M336" s="72">
        <f t="shared" si="62"/>
        <v>125246.53</v>
      </c>
      <c r="N336" s="72">
        <f t="shared" si="62"/>
        <v>75397.87</v>
      </c>
      <c r="O336" s="72">
        <f t="shared" si="62"/>
        <v>66615.76</v>
      </c>
      <c r="P336" s="72">
        <f t="shared" si="62"/>
        <v>7500</v>
      </c>
      <c r="Q336" s="72">
        <f t="shared" si="62"/>
        <v>8872.21</v>
      </c>
      <c r="R336" s="72">
        <f t="shared" si="62"/>
        <v>14.5</v>
      </c>
      <c r="S336" s="72">
        <f t="shared" si="62"/>
        <v>0</v>
      </c>
      <c r="T336" s="72">
        <f t="shared" si="62"/>
        <v>8857.71</v>
      </c>
      <c r="U336" s="26"/>
      <c r="V336" s="88"/>
    </row>
    <row r="337" s="5" customFormat="1" ht="24.95" customHeight="1" spans="1:22">
      <c r="A337" s="42" t="s">
        <v>26</v>
      </c>
      <c r="B337" s="43"/>
      <c r="C337" s="44"/>
      <c r="D337" s="44"/>
      <c r="E337" s="45"/>
      <c r="F337" s="46"/>
      <c r="G337" s="47"/>
      <c r="H337" s="48"/>
      <c r="I337" s="76">
        <f>SUM(I341:I376)</f>
        <v>36</v>
      </c>
      <c r="J337" s="76">
        <f t="shared" ref="J337:T337" si="63">SUM(J341:J376)</f>
        <v>62797.87</v>
      </c>
      <c r="K337" s="76">
        <f t="shared" si="63"/>
        <v>28804.42</v>
      </c>
      <c r="L337" s="76">
        <f t="shared" si="63"/>
        <v>0</v>
      </c>
      <c r="M337" s="76">
        <f t="shared" si="63"/>
        <v>33993.45</v>
      </c>
      <c r="N337" s="76">
        <f t="shared" si="63"/>
        <v>62797.87</v>
      </c>
      <c r="O337" s="76">
        <f t="shared" si="63"/>
        <v>54015.76</v>
      </c>
      <c r="P337" s="76">
        <f t="shared" si="63"/>
        <v>0</v>
      </c>
      <c r="Q337" s="76">
        <f t="shared" si="63"/>
        <v>4272.21</v>
      </c>
      <c r="R337" s="76">
        <f t="shared" si="63"/>
        <v>14.5</v>
      </c>
      <c r="S337" s="76">
        <f t="shared" si="63"/>
        <v>0</v>
      </c>
      <c r="T337" s="76">
        <f t="shared" si="63"/>
        <v>4257.71</v>
      </c>
      <c r="U337" s="46"/>
      <c r="V337" s="92"/>
    </row>
    <row r="338" s="5" customFormat="1" ht="24.95" customHeight="1" spans="1:22">
      <c r="A338" s="42" t="s">
        <v>27</v>
      </c>
      <c r="B338" s="43"/>
      <c r="C338" s="44"/>
      <c r="D338" s="44"/>
      <c r="E338" s="45"/>
      <c r="F338" s="46"/>
      <c r="G338" s="47"/>
      <c r="H338" s="48"/>
      <c r="I338" s="76">
        <f>SUM(I377:I378)</f>
        <v>2</v>
      </c>
      <c r="J338" s="76">
        <f t="shared" ref="J338:T338" si="64">SUM(J377:J378)</f>
        <v>50380.18</v>
      </c>
      <c r="K338" s="76">
        <f t="shared" si="64"/>
        <v>0</v>
      </c>
      <c r="L338" s="76">
        <f t="shared" si="64"/>
        <v>0</v>
      </c>
      <c r="M338" s="76">
        <f t="shared" si="64"/>
        <v>50380.18</v>
      </c>
      <c r="N338" s="76">
        <f t="shared" si="64"/>
        <v>12600</v>
      </c>
      <c r="O338" s="76">
        <f t="shared" si="64"/>
        <v>12600</v>
      </c>
      <c r="P338" s="76">
        <f t="shared" si="64"/>
        <v>7060</v>
      </c>
      <c r="Q338" s="76">
        <f t="shared" si="64"/>
        <v>4380</v>
      </c>
      <c r="R338" s="76">
        <f t="shared" si="64"/>
        <v>0</v>
      </c>
      <c r="S338" s="76">
        <f t="shared" si="64"/>
        <v>0</v>
      </c>
      <c r="T338" s="76">
        <f t="shared" si="64"/>
        <v>4380</v>
      </c>
      <c r="U338" s="46"/>
      <c r="V338" s="92"/>
    </row>
    <row r="339" s="5" customFormat="1" ht="24.95" customHeight="1" spans="1:22">
      <c r="A339" s="42" t="s">
        <v>28</v>
      </c>
      <c r="B339" s="43"/>
      <c r="C339" s="44"/>
      <c r="D339" s="44"/>
      <c r="E339" s="45"/>
      <c r="F339" s="46"/>
      <c r="G339" s="47"/>
      <c r="H339" s="48"/>
      <c r="I339" s="76">
        <f>SUM(I379:I383)</f>
        <v>5</v>
      </c>
      <c r="J339" s="76">
        <f t="shared" ref="J339:T339" si="65">SUM(J379:J383)</f>
        <v>440</v>
      </c>
      <c r="K339" s="76">
        <f t="shared" si="65"/>
        <v>0</v>
      </c>
      <c r="L339" s="76">
        <f t="shared" si="65"/>
        <v>0</v>
      </c>
      <c r="M339" s="76">
        <f t="shared" si="65"/>
        <v>440</v>
      </c>
      <c r="N339" s="76">
        <f t="shared" si="65"/>
        <v>0</v>
      </c>
      <c r="O339" s="76">
        <f t="shared" si="65"/>
        <v>0</v>
      </c>
      <c r="P339" s="76">
        <f t="shared" si="65"/>
        <v>440</v>
      </c>
      <c r="Q339" s="76">
        <f t="shared" si="65"/>
        <v>220</v>
      </c>
      <c r="R339" s="76">
        <f t="shared" si="65"/>
        <v>0</v>
      </c>
      <c r="S339" s="76">
        <f t="shared" si="65"/>
        <v>0</v>
      </c>
      <c r="T339" s="76">
        <f t="shared" si="65"/>
        <v>220</v>
      </c>
      <c r="U339" s="46"/>
      <c r="V339" s="92"/>
    </row>
    <row r="340" s="5" customFormat="1" ht="24.95" customHeight="1" spans="1:22">
      <c r="A340" s="42" t="s">
        <v>30</v>
      </c>
      <c r="B340" s="43"/>
      <c r="C340" s="44"/>
      <c r="D340" s="44"/>
      <c r="E340" s="45"/>
      <c r="F340" s="46"/>
      <c r="G340" s="47"/>
      <c r="H340" s="48"/>
      <c r="I340" s="76">
        <f>SUM(I384:I396)</f>
        <v>13</v>
      </c>
      <c r="J340" s="76">
        <f t="shared" ref="J340:T340" si="66">SUM(J384:J396)</f>
        <v>40432.9</v>
      </c>
      <c r="K340" s="76">
        <f t="shared" si="66"/>
        <v>0</v>
      </c>
      <c r="L340" s="76">
        <f t="shared" si="66"/>
        <v>0</v>
      </c>
      <c r="M340" s="76">
        <f t="shared" si="66"/>
        <v>40432.9</v>
      </c>
      <c r="N340" s="76">
        <f t="shared" si="66"/>
        <v>0</v>
      </c>
      <c r="O340" s="76">
        <f t="shared" si="66"/>
        <v>0</v>
      </c>
      <c r="P340" s="76">
        <f t="shared" si="66"/>
        <v>0</v>
      </c>
      <c r="Q340" s="76">
        <f t="shared" si="66"/>
        <v>0</v>
      </c>
      <c r="R340" s="76">
        <f t="shared" si="66"/>
        <v>0</v>
      </c>
      <c r="S340" s="76">
        <f t="shared" si="66"/>
        <v>0</v>
      </c>
      <c r="T340" s="76">
        <f t="shared" si="66"/>
        <v>0</v>
      </c>
      <c r="U340" s="46"/>
      <c r="V340" s="92"/>
    </row>
    <row r="341" s="5" customFormat="1" ht="40.5" spans="1:22">
      <c r="A341" s="48">
        <v>1</v>
      </c>
      <c r="B341" s="64" t="s">
        <v>767</v>
      </c>
      <c r="C341" s="61" t="s">
        <v>34</v>
      </c>
      <c r="D341" s="61" t="s">
        <v>766</v>
      </c>
      <c r="E341" s="61" t="s">
        <v>768</v>
      </c>
      <c r="F341" s="64" t="s">
        <v>769</v>
      </c>
      <c r="G341" s="61">
        <v>2015.07</v>
      </c>
      <c r="H341" s="61" t="s">
        <v>770</v>
      </c>
      <c r="I341" s="86">
        <v>1</v>
      </c>
      <c r="J341" s="86">
        <v>23803</v>
      </c>
      <c r="K341" s="86"/>
      <c r="L341" s="86"/>
      <c r="M341" s="86">
        <v>23803</v>
      </c>
      <c r="N341" s="86">
        <v>23803</v>
      </c>
      <c r="O341" s="86">
        <v>22101</v>
      </c>
      <c r="P341" s="86"/>
      <c r="Q341" s="86">
        <v>1673.22</v>
      </c>
      <c r="R341" s="86"/>
      <c r="S341" s="86"/>
      <c r="T341" s="86">
        <v>1673.22</v>
      </c>
      <c r="U341" s="153" t="s">
        <v>37</v>
      </c>
      <c r="V341" s="103"/>
    </row>
    <row r="342" s="5" customFormat="1" ht="40.5" spans="1:22">
      <c r="A342" s="48">
        <v>2</v>
      </c>
      <c r="B342" s="64" t="s">
        <v>771</v>
      </c>
      <c r="C342" s="61" t="s">
        <v>34</v>
      </c>
      <c r="D342" s="61" t="s">
        <v>766</v>
      </c>
      <c r="E342" s="61" t="s">
        <v>768</v>
      </c>
      <c r="F342" s="64" t="s">
        <v>772</v>
      </c>
      <c r="G342" s="61">
        <v>2017.08</v>
      </c>
      <c r="H342" s="61" t="s">
        <v>773</v>
      </c>
      <c r="I342" s="86">
        <v>1</v>
      </c>
      <c r="J342" s="86">
        <v>196</v>
      </c>
      <c r="K342" s="86"/>
      <c r="L342" s="86"/>
      <c r="M342" s="86">
        <v>196</v>
      </c>
      <c r="N342" s="86">
        <v>196</v>
      </c>
      <c r="O342" s="86">
        <v>96</v>
      </c>
      <c r="P342" s="86"/>
      <c r="Q342" s="86">
        <f>196*0.3</f>
        <v>58.8</v>
      </c>
      <c r="R342" s="86"/>
      <c r="S342" s="86"/>
      <c r="T342" s="86">
        <v>58.8</v>
      </c>
      <c r="U342" s="153" t="s">
        <v>37</v>
      </c>
      <c r="V342" s="103"/>
    </row>
    <row r="343" s="5" customFormat="1" ht="40.5" spans="1:22">
      <c r="A343" s="48">
        <v>3</v>
      </c>
      <c r="B343" s="64" t="s">
        <v>774</v>
      </c>
      <c r="C343" s="61" t="s">
        <v>34</v>
      </c>
      <c r="D343" s="61" t="s">
        <v>766</v>
      </c>
      <c r="E343" s="61" t="s">
        <v>768</v>
      </c>
      <c r="F343" s="64" t="s">
        <v>775</v>
      </c>
      <c r="G343" s="61">
        <v>2017.07</v>
      </c>
      <c r="H343" s="61" t="s">
        <v>773</v>
      </c>
      <c r="I343" s="86">
        <v>1</v>
      </c>
      <c r="J343" s="86">
        <v>198</v>
      </c>
      <c r="K343" s="86"/>
      <c r="L343" s="86"/>
      <c r="M343" s="86">
        <v>198</v>
      </c>
      <c r="N343" s="86">
        <v>198</v>
      </c>
      <c r="O343" s="86">
        <f>N343*0.8</f>
        <v>158.4</v>
      </c>
      <c r="P343" s="86"/>
      <c r="Q343" s="86">
        <f>N343-O343</f>
        <v>39.6</v>
      </c>
      <c r="R343" s="86"/>
      <c r="S343" s="86"/>
      <c r="T343" s="86">
        <v>39.6</v>
      </c>
      <c r="U343" s="153" t="s">
        <v>37</v>
      </c>
      <c r="V343" s="103"/>
    </row>
    <row r="344" s="5" customFormat="1" ht="67.5" spans="1:22">
      <c r="A344" s="48">
        <v>4</v>
      </c>
      <c r="B344" s="64" t="s">
        <v>776</v>
      </c>
      <c r="C344" s="61" t="s">
        <v>34</v>
      </c>
      <c r="D344" s="61" t="s">
        <v>766</v>
      </c>
      <c r="E344" s="61" t="s">
        <v>768</v>
      </c>
      <c r="F344" s="64" t="s">
        <v>777</v>
      </c>
      <c r="G344" s="61">
        <v>2017.04</v>
      </c>
      <c r="H344" s="61" t="s">
        <v>773</v>
      </c>
      <c r="I344" s="86">
        <v>1</v>
      </c>
      <c r="J344" s="86">
        <v>28804.42</v>
      </c>
      <c r="K344" s="86">
        <v>28804.42</v>
      </c>
      <c r="L344" s="86"/>
      <c r="M344" s="86"/>
      <c r="N344" s="86">
        <v>28804.42</v>
      </c>
      <c r="O344" s="86">
        <v>25165</v>
      </c>
      <c r="P344" s="86"/>
      <c r="Q344" s="86">
        <v>14.5</v>
      </c>
      <c r="R344" s="86">
        <v>14.5</v>
      </c>
      <c r="S344" s="86"/>
      <c r="T344" s="86">
        <v>0</v>
      </c>
      <c r="U344" s="153" t="s">
        <v>37</v>
      </c>
      <c r="V344" s="103"/>
    </row>
    <row r="345" s="5" customFormat="1" ht="54" spans="1:22">
      <c r="A345" s="48">
        <v>5</v>
      </c>
      <c r="B345" s="64" t="s">
        <v>778</v>
      </c>
      <c r="C345" s="61" t="s">
        <v>34</v>
      </c>
      <c r="D345" s="61" t="s">
        <v>766</v>
      </c>
      <c r="E345" s="61" t="s">
        <v>768</v>
      </c>
      <c r="F345" s="64" t="s">
        <v>779</v>
      </c>
      <c r="G345" s="61">
        <v>2019.08</v>
      </c>
      <c r="H345" s="61" t="s">
        <v>41</v>
      </c>
      <c r="I345" s="86">
        <v>1</v>
      </c>
      <c r="J345" s="86">
        <v>50</v>
      </c>
      <c r="K345" s="86"/>
      <c r="L345" s="86"/>
      <c r="M345" s="86">
        <v>50</v>
      </c>
      <c r="N345" s="86">
        <v>50</v>
      </c>
      <c r="O345" s="86">
        <v>45</v>
      </c>
      <c r="P345" s="86"/>
      <c r="Q345" s="86">
        <v>5</v>
      </c>
      <c r="R345" s="86"/>
      <c r="S345" s="86"/>
      <c r="T345" s="86">
        <v>5</v>
      </c>
      <c r="U345" s="153" t="s">
        <v>37</v>
      </c>
      <c r="V345" s="103"/>
    </row>
    <row r="346" s="5" customFormat="1" ht="40.5" spans="1:22">
      <c r="A346" s="48">
        <v>6</v>
      </c>
      <c r="B346" s="64" t="s">
        <v>780</v>
      </c>
      <c r="C346" s="61" t="s">
        <v>34</v>
      </c>
      <c r="D346" s="61" t="s">
        <v>766</v>
      </c>
      <c r="E346" s="61" t="s">
        <v>768</v>
      </c>
      <c r="F346" s="64" t="s">
        <v>781</v>
      </c>
      <c r="G346" s="61">
        <v>2019.08</v>
      </c>
      <c r="H346" s="61" t="s">
        <v>41</v>
      </c>
      <c r="I346" s="86">
        <v>1</v>
      </c>
      <c r="J346" s="86">
        <v>35</v>
      </c>
      <c r="K346" s="86"/>
      <c r="L346" s="86"/>
      <c r="M346" s="86">
        <v>35</v>
      </c>
      <c r="N346" s="86">
        <v>35</v>
      </c>
      <c r="O346" s="86">
        <f>35*0.9</f>
        <v>31.5</v>
      </c>
      <c r="P346" s="86"/>
      <c r="Q346" s="86">
        <v>3.5</v>
      </c>
      <c r="R346" s="86"/>
      <c r="S346" s="86"/>
      <c r="T346" s="86">
        <v>3.5</v>
      </c>
      <c r="U346" s="153" t="s">
        <v>37</v>
      </c>
      <c r="V346" s="103"/>
    </row>
    <row r="347" s="5" customFormat="1" ht="40.5" spans="1:22">
      <c r="A347" s="48">
        <v>7</v>
      </c>
      <c r="B347" s="64" t="s">
        <v>782</v>
      </c>
      <c r="C347" s="61" t="s">
        <v>34</v>
      </c>
      <c r="D347" s="61" t="s">
        <v>766</v>
      </c>
      <c r="E347" s="61" t="s">
        <v>768</v>
      </c>
      <c r="F347" s="64" t="s">
        <v>783</v>
      </c>
      <c r="G347" s="61">
        <v>2018.08</v>
      </c>
      <c r="H347" s="61" t="s">
        <v>784</v>
      </c>
      <c r="I347" s="86">
        <v>1</v>
      </c>
      <c r="J347" s="86">
        <v>990</v>
      </c>
      <c r="K347" s="86"/>
      <c r="L347" s="86"/>
      <c r="M347" s="86">
        <v>990</v>
      </c>
      <c r="N347" s="86">
        <v>990</v>
      </c>
      <c r="O347" s="86">
        <f>990*0.8</f>
        <v>792</v>
      </c>
      <c r="P347" s="86"/>
      <c r="Q347" s="86">
        <f>990*0.2</f>
        <v>198</v>
      </c>
      <c r="R347" s="86"/>
      <c r="S347" s="86"/>
      <c r="T347" s="86">
        <v>198</v>
      </c>
      <c r="U347" s="153" t="s">
        <v>37</v>
      </c>
      <c r="V347" s="103"/>
    </row>
    <row r="348" s="5" customFormat="1" ht="40.5" spans="1:22">
      <c r="A348" s="48">
        <v>8</v>
      </c>
      <c r="B348" s="64" t="s">
        <v>785</v>
      </c>
      <c r="C348" s="61" t="s">
        <v>34</v>
      </c>
      <c r="D348" s="61" t="s">
        <v>766</v>
      </c>
      <c r="E348" s="61" t="s">
        <v>768</v>
      </c>
      <c r="F348" s="64" t="s">
        <v>786</v>
      </c>
      <c r="G348" s="61">
        <v>2019.02</v>
      </c>
      <c r="H348" s="61">
        <v>2019</v>
      </c>
      <c r="I348" s="86">
        <v>1</v>
      </c>
      <c r="J348" s="86">
        <v>48</v>
      </c>
      <c r="K348" s="86"/>
      <c r="L348" s="86"/>
      <c r="M348" s="86">
        <v>48</v>
      </c>
      <c r="N348" s="86">
        <v>48</v>
      </c>
      <c r="O348" s="86">
        <v>24</v>
      </c>
      <c r="P348" s="86"/>
      <c r="Q348" s="86">
        <f>N348*0.5</f>
        <v>24</v>
      </c>
      <c r="R348" s="86"/>
      <c r="S348" s="86"/>
      <c r="T348" s="86">
        <v>24</v>
      </c>
      <c r="U348" s="153" t="s">
        <v>37</v>
      </c>
      <c r="V348" s="103"/>
    </row>
    <row r="349" s="5" customFormat="1" ht="40.5" spans="1:22">
      <c r="A349" s="48">
        <v>9</v>
      </c>
      <c r="B349" s="64" t="s">
        <v>787</v>
      </c>
      <c r="C349" s="61" t="s">
        <v>34</v>
      </c>
      <c r="D349" s="61" t="s">
        <v>766</v>
      </c>
      <c r="E349" s="61" t="s">
        <v>768</v>
      </c>
      <c r="F349" s="64" t="s">
        <v>788</v>
      </c>
      <c r="G349" s="61">
        <v>2019.07</v>
      </c>
      <c r="H349" s="61">
        <v>2019</v>
      </c>
      <c r="I349" s="86">
        <v>1</v>
      </c>
      <c r="J349" s="86">
        <v>90</v>
      </c>
      <c r="K349" s="86"/>
      <c r="L349" s="86"/>
      <c r="M349" s="86">
        <v>90</v>
      </c>
      <c r="N349" s="86">
        <v>90</v>
      </c>
      <c r="O349" s="86">
        <v>43.55</v>
      </c>
      <c r="P349" s="86"/>
      <c r="Q349" s="86">
        <v>46.4</v>
      </c>
      <c r="R349" s="86"/>
      <c r="S349" s="86"/>
      <c r="T349" s="86">
        <v>46.4</v>
      </c>
      <c r="U349" s="153" t="s">
        <v>37</v>
      </c>
      <c r="V349" s="103"/>
    </row>
    <row r="350" s="5" customFormat="1" ht="40.5" spans="1:22">
      <c r="A350" s="48">
        <v>10</v>
      </c>
      <c r="B350" s="64" t="s">
        <v>789</v>
      </c>
      <c r="C350" s="61" t="s">
        <v>34</v>
      </c>
      <c r="D350" s="61" t="s">
        <v>766</v>
      </c>
      <c r="E350" s="61" t="s">
        <v>768</v>
      </c>
      <c r="F350" s="64" t="s">
        <v>790</v>
      </c>
      <c r="G350" s="61">
        <v>2019.03</v>
      </c>
      <c r="H350" s="61">
        <v>2019</v>
      </c>
      <c r="I350" s="86">
        <v>1</v>
      </c>
      <c r="J350" s="86">
        <v>398</v>
      </c>
      <c r="K350" s="86"/>
      <c r="L350" s="86"/>
      <c r="M350" s="86">
        <v>398</v>
      </c>
      <c r="N350" s="86">
        <v>398</v>
      </c>
      <c r="O350" s="86">
        <v>314.9</v>
      </c>
      <c r="P350" s="86"/>
      <c r="Q350" s="86">
        <v>83.1</v>
      </c>
      <c r="R350" s="86"/>
      <c r="S350" s="86"/>
      <c r="T350" s="86">
        <v>83.1</v>
      </c>
      <c r="U350" s="153" t="s">
        <v>37</v>
      </c>
      <c r="V350" s="103"/>
    </row>
    <row r="351" s="5" customFormat="1" ht="40.5" spans="1:22">
      <c r="A351" s="48">
        <v>11</v>
      </c>
      <c r="B351" s="64" t="s">
        <v>791</v>
      </c>
      <c r="C351" s="61" t="s">
        <v>34</v>
      </c>
      <c r="D351" s="61" t="s">
        <v>766</v>
      </c>
      <c r="E351" s="61" t="s">
        <v>768</v>
      </c>
      <c r="F351" s="64" t="s">
        <v>792</v>
      </c>
      <c r="G351" s="61">
        <v>2019.02</v>
      </c>
      <c r="H351" s="61">
        <v>2019</v>
      </c>
      <c r="I351" s="86">
        <v>1</v>
      </c>
      <c r="J351" s="86">
        <v>95</v>
      </c>
      <c r="K351" s="86"/>
      <c r="L351" s="86"/>
      <c r="M351" s="86">
        <v>95</v>
      </c>
      <c r="N351" s="86">
        <v>95</v>
      </c>
      <c r="O351" s="86">
        <v>44.85</v>
      </c>
      <c r="P351" s="86"/>
      <c r="Q351" s="86">
        <f>95-44.9</f>
        <v>50.1</v>
      </c>
      <c r="R351" s="86"/>
      <c r="S351" s="86"/>
      <c r="T351" s="86">
        <v>50.1</v>
      </c>
      <c r="U351" s="153" t="s">
        <v>37</v>
      </c>
      <c r="V351" s="103"/>
    </row>
    <row r="352" s="5" customFormat="1" ht="40.5" spans="1:22">
      <c r="A352" s="48">
        <v>12</v>
      </c>
      <c r="B352" s="64" t="s">
        <v>793</v>
      </c>
      <c r="C352" s="61" t="s">
        <v>34</v>
      </c>
      <c r="D352" s="61" t="s">
        <v>766</v>
      </c>
      <c r="E352" s="61" t="s">
        <v>768</v>
      </c>
      <c r="F352" s="64" t="s">
        <v>794</v>
      </c>
      <c r="G352" s="61">
        <v>2019.02</v>
      </c>
      <c r="H352" s="61">
        <v>2019</v>
      </c>
      <c r="I352" s="86">
        <v>1</v>
      </c>
      <c r="J352" s="86">
        <v>95</v>
      </c>
      <c r="K352" s="86"/>
      <c r="L352" s="86"/>
      <c r="M352" s="86">
        <v>95</v>
      </c>
      <c r="N352" s="86">
        <v>95</v>
      </c>
      <c r="O352" s="86">
        <f>N352*0.5</f>
        <v>47.5</v>
      </c>
      <c r="P352" s="86"/>
      <c r="Q352" s="86">
        <f>N352*0.3</f>
        <v>28.5</v>
      </c>
      <c r="R352" s="86"/>
      <c r="S352" s="86"/>
      <c r="T352" s="86">
        <v>28.5</v>
      </c>
      <c r="U352" s="153" t="s">
        <v>37</v>
      </c>
      <c r="V352" s="103"/>
    </row>
    <row r="353" s="5" customFormat="1" ht="40.5" spans="1:22">
      <c r="A353" s="48">
        <v>13</v>
      </c>
      <c r="B353" s="64" t="s">
        <v>795</v>
      </c>
      <c r="C353" s="61" t="s">
        <v>34</v>
      </c>
      <c r="D353" s="61" t="s">
        <v>766</v>
      </c>
      <c r="E353" s="61" t="s">
        <v>768</v>
      </c>
      <c r="F353" s="64" t="s">
        <v>796</v>
      </c>
      <c r="G353" s="61">
        <v>2019.07</v>
      </c>
      <c r="H353" s="61" t="s">
        <v>41</v>
      </c>
      <c r="I353" s="86">
        <v>1</v>
      </c>
      <c r="J353" s="86">
        <v>300</v>
      </c>
      <c r="K353" s="86"/>
      <c r="L353" s="86"/>
      <c r="M353" s="86">
        <v>300</v>
      </c>
      <c r="N353" s="86">
        <v>300</v>
      </c>
      <c r="O353" s="86">
        <f>300*0.5</f>
        <v>150</v>
      </c>
      <c r="P353" s="86"/>
      <c r="Q353" s="86">
        <f>300*0.3</f>
        <v>90</v>
      </c>
      <c r="R353" s="86"/>
      <c r="S353" s="86"/>
      <c r="T353" s="86">
        <v>90</v>
      </c>
      <c r="U353" s="153" t="s">
        <v>37</v>
      </c>
      <c r="V353" s="103"/>
    </row>
    <row r="354" s="5" customFormat="1" ht="40.5" spans="1:22">
      <c r="A354" s="48">
        <v>14</v>
      </c>
      <c r="B354" s="64" t="s">
        <v>797</v>
      </c>
      <c r="C354" s="61" t="s">
        <v>34</v>
      </c>
      <c r="D354" s="61" t="s">
        <v>766</v>
      </c>
      <c r="E354" s="61" t="s">
        <v>768</v>
      </c>
      <c r="F354" s="64" t="s">
        <v>798</v>
      </c>
      <c r="G354" s="61">
        <v>2019.02</v>
      </c>
      <c r="H354" s="61" t="s">
        <v>41</v>
      </c>
      <c r="I354" s="86">
        <v>1</v>
      </c>
      <c r="J354" s="86">
        <v>3500</v>
      </c>
      <c r="K354" s="86"/>
      <c r="L354" s="86"/>
      <c r="M354" s="86">
        <v>3500</v>
      </c>
      <c r="N354" s="86">
        <v>3500</v>
      </c>
      <c r="O354" s="86">
        <v>1753.5</v>
      </c>
      <c r="P354" s="86"/>
      <c r="Q354" s="86">
        <f>3500*0.3</f>
        <v>1050</v>
      </c>
      <c r="R354" s="86"/>
      <c r="S354" s="86"/>
      <c r="T354" s="86">
        <v>1050</v>
      </c>
      <c r="U354" s="153" t="s">
        <v>37</v>
      </c>
      <c r="V354" s="103"/>
    </row>
    <row r="355" s="5" customFormat="1" ht="40.5" spans="1:22">
      <c r="A355" s="48">
        <v>15</v>
      </c>
      <c r="B355" s="64" t="s">
        <v>799</v>
      </c>
      <c r="C355" s="61" t="s">
        <v>34</v>
      </c>
      <c r="D355" s="61" t="s">
        <v>766</v>
      </c>
      <c r="E355" s="61" t="s">
        <v>768</v>
      </c>
      <c r="F355" s="64" t="s">
        <v>800</v>
      </c>
      <c r="G355" s="61">
        <v>2019.07</v>
      </c>
      <c r="H355" s="61" t="s">
        <v>41</v>
      </c>
      <c r="I355" s="86">
        <v>1</v>
      </c>
      <c r="J355" s="86">
        <v>830</v>
      </c>
      <c r="K355" s="86"/>
      <c r="L355" s="86"/>
      <c r="M355" s="86">
        <v>830</v>
      </c>
      <c r="N355" s="86">
        <v>830</v>
      </c>
      <c r="O355" s="86">
        <f>830*0.8</f>
        <v>664</v>
      </c>
      <c r="P355" s="86"/>
      <c r="Q355" s="86">
        <f>830*0.2</f>
        <v>166</v>
      </c>
      <c r="R355" s="86"/>
      <c r="S355" s="86"/>
      <c r="T355" s="86">
        <v>166</v>
      </c>
      <c r="U355" s="153" t="s">
        <v>37</v>
      </c>
      <c r="V355" s="103"/>
    </row>
    <row r="356" s="5" customFormat="1" ht="40.5" spans="1:22">
      <c r="A356" s="48">
        <v>16</v>
      </c>
      <c r="B356" s="64" t="s">
        <v>801</v>
      </c>
      <c r="C356" s="61" t="s">
        <v>34</v>
      </c>
      <c r="D356" s="61" t="s">
        <v>766</v>
      </c>
      <c r="E356" s="61" t="s">
        <v>768</v>
      </c>
      <c r="F356" s="64" t="s">
        <v>802</v>
      </c>
      <c r="G356" s="61">
        <v>2019.02</v>
      </c>
      <c r="H356" s="61" t="s">
        <v>41</v>
      </c>
      <c r="I356" s="86">
        <v>1</v>
      </c>
      <c r="J356" s="86">
        <v>91</v>
      </c>
      <c r="K356" s="86"/>
      <c r="L356" s="86"/>
      <c r="M356" s="86">
        <v>91</v>
      </c>
      <c r="N356" s="86">
        <v>91</v>
      </c>
      <c r="O356" s="86">
        <f>91*0.6</f>
        <v>54.6</v>
      </c>
      <c r="P356" s="86"/>
      <c r="Q356" s="86">
        <f>91*0.4</f>
        <v>36.4</v>
      </c>
      <c r="R356" s="86"/>
      <c r="S356" s="86"/>
      <c r="T356" s="86">
        <v>36.4</v>
      </c>
      <c r="U356" s="153" t="s">
        <v>37</v>
      </c>
      <c r="V356" s="103"/>
    </row>
    <row r="357" s="5" customFormat="1" ht="40.5" spans="1:22">
      <c r="A357" s="48">
        <v>17</v>
      </c>
      <c r="B357" s="64" t="s">
        <v>803</v>
      </c>
      <c r="C357" s="61" t="s">
        <v>34</v>
      </c>
      <c r="D357" s="61" t="s">
        <v>766</v>
      </c>
      <c r="E357" s="61" t="s">
        <v>768</v>
      </c>
      <c r="F357" s="64" t="s">
        <v>804</v>
      </c>
      <c r="G357" s="61">
        <v>2019.08</v>
      </c>
      <c r="H357" s="61" t="s">
        <v>41</v>
      </c>
      <c r="I357" s="86">
        <v>1</v>
      </c>
      <c r="J357" s="86">
        <v>196</v>
      </c>
      <c r="K357" s="86"/>
      <c r="L357" s="86"/>
      <c r="M357" s="86">
        <v>196</v>
      </c>
      <c r="N357" s="86">
        <v>196</v>
      </c>
      <c r="O357" s="86">
        <f>196*0.8</f>
        <v>156.8</v>
      </c>
      <c r="P357" s="86"/>
      <c r="Q357" s="86">
        <f>196*0.2</f>
        <v>39.2</v>
      </c>
      <c r="R357" s="86"/>
      <c r="S357" s="86"/>
      <c r="T357" s="86">
        <v>39.2</v>
      </c>
      <c r="U357" s="153" t="s">
        <v>37</v>
      </c>
      <c r="V357" s="103"/>
    </row>
    <row r="358" s="5" customFormat="1" ht="40.5" spans="1:22">
      <c r="A358" s="48">
        <v>18</v>
      </c>
      <c r="B358" s="64" t="s">
        <v>805</v>
      </c>
      <c r="C358" s="61" t="s">
        <v>34</v>
      </c>
      <c r="D358" s="61" t="s">
        <v>766</v>
      </c>
      <c r="E358" s="61" t="s">
        <v>768</v>
      </c>
      <c r="F358" s="64" t="s">
        <v>806</v>
      </c>
      <c r="G358" s="61">
        <v>2019.09</v>
      </c>
      <c r="H358" s="61" t="s">
        <v>41</v>
      </c>
      <c r="I358" s="86">
        <v>1</v>
      </c>
      <c r="J358" s="86">
        <v>50</v>
      </c>
      <c r="K358" s="86"/>
      <c r="L358" s="86"/>
      <c r="M358" s="86">
        <v>50</v>
      </c>
      <c r="N358" s="86">
        <v>50</v>
      </c>
      <c r="O358" s="86">
        <f>50*0.8</f>
        <v>40</v>
      </c>
      <c r="P358" s="86"/>
      <c r="Q358" s="86">
        <v>10</v>
      </c>
      <c r="R358" s="86"/>
      <c r="S358" s="86"/>
      <c r="T358" s="86">
        <v>10</v>
      </c>
      <c r="U358" s="153" t="s">
        <v>37</v>
      </c>
      <c r="V358" s="103"/>
    </row>
    <row r="359" s="5" customFormat="1" ht="40.5" spans="1:22">
      <c r="A359" s="48">
        <v>19</v>
      </c>
      <c r="B359" s="64" t="s">
        <v>807</v>
      </c>
      <c r="C359" s="61" t="s">
        <v>34</v>
      </c>
      <c r="D359" s="61" t="s">
        <v>766</v>
      </c>
      <c r="E359" s="61" t="s">
        <v>768</v>
      </c>
      <c r="F359" s="64" t="s">
        <v>808</v>
      </c>
      <c r="G359" s="61">
        <v>2019.07</v>
      </c>
      <c r="H359" s="61" t="s">
        <v>41</v>
      </c>
      <c r="I359" s="86">
        <v>1</v>
      </c>
      <c r="J359" s="86">
        <v>47</v>
      </c>
      <c r="K359" s="86"/>
      <c r="L359" s="86"/>
      <c r="M359" s="86">
        <v>47</v>
      </c>
      <c r="N359" s="86">
        <v>47</v>
      </c>
      <c r="O359" s="86">
        <f>47*0.6</f>
        <v>28.2</v>
      </c>
      <c r="P359" s="86"/>
      <c r="Q359" s="86">
        <f>47-28.2</f>
        <v>18.8</v>
      </c>
      <c r="R359" s="86"/>
      <c r="S359" s="86"/>
      <c r="T359" s="86">
        <v>18.8</v>
      </c>
      <c r="U359" s="153" t="s">
        <v>37</v>
      </c>
      <c r="V359" s="103"/>
    </row>
    <row r="360" s="5" customFormat="1" ht="40.5" spans="1:22">
      <c r="A360" s="48">
        <v>20</v>
      </c>
      <c r="B360" s="64" t="s">
        <v>809</v>
      </c>
      <c r="C360" s="61" t="s">
        <v>34</v>
      </c>
      <c r="D360" s="61" t="s">
        <v>766</v>
      </c>
      <c r="E360" s="61" t="s">
        <v>768</v>
      </c>
      <c r="F360" s="64" t="s">
        <v>810</v>
      </c>
      <c r="G360" s="61">
        <v>2019.01</v>
      </c>
      <c r="H360" s="61" t="s">
        <v>41</v>
      </c>
      <c r="I360" s="86">
        <v>1</v>
      </c>
      <c r="J360" s="86">
        <v>97</v>
      </c>
      <c r="K360" s="86"/>
      <c r="L360" s="86"/>
      <c r="M360" s="86">
        <v>97</v>
      </c>
      <c r="N360" s="86">
        <v>97</v>
      </c>
      <c r="O360" s="86">
        <f>97*0.8</f>
        <v>77.6</v>
      </c>
      <c r="P360" s="86"/>
      <c r="Q360" s="86">
        <f>97*0.2</f>
        <v>19.4</v>
      </c>
      <c r="R360" s="86"/>
      <c r="S360" s="86"/>
      <c r="T360" s="86">
        <v>19.4</v>
      </c>
      <c r="U360" s="153" t="s">
        <v>37</v>
      </c>
      <c r="V360" s="103"/>
    </row>
    <row r="361" s="5" customFormat="1" ht="40.5" spans="1:22">
      <c r="A361" s="48">
        <v>21</v>
      </c>
      <c r="B361" s="64" t="s">
        <v>811</v>
      </c>
      <c r="C361" s="61" t="s">
        <v>34</v>
      </c>
      <c r="D361" s="61" t="s">
        <v>766</v>
      </c>
      <c r="E361" s="61" t="s">
        <v>768</v>
      </c>
      <c r="F361" s="64" t="s">
        <v>812</v>
      </c>
      <c r="G361" s="61">
        <v>2019.02</v>
      </c>
      <c r="H361" s="61" t="s">
        <v>41</v>
      </c>
      <c r="I361" s="86">
        <v>1</v>
      </c>
      <c r="J361" s="86">
        <v>98</v>
      </c>
      <c r="K361" s="86"/>
      <c r="L361" s="86"/>
      <c r="M361" s="86">
        <v>98</v>
      </c>
      <c r="N361" s="86">
        <v>98</v>
      </c>
      <c r="O361" s="86">
        <f>98*0.8</f>
        <v>78.4</v>
      </c>
      <c r="P361" s="86"/>
      <c r="Q361" s="86">
        <f>98*0.2</f>
        <v>19.6</v>
      </c>
      <c r="R361" s="86"/>
      <c r="S361" s="86"/>
      <c r="T361" s="86">
        <v>19.6</v>
      </c>
      <c r="U361" s="153" t="s">
        <v>37</v>
      </c>
      <c r="V361" s="103"/>
    </row>
    <row r="362" s="5" customFormat="1" ht="57" customHeight="1" spans="1:22">
      <c r="A362" s="48">
        <v>22</v>
      </c>
      <c r="B362" s="64" t="s">
        <v>813</v>
      </c>
      <c r="C362" s="61" t="s">
        <v>34</v>
      </c>
      <c r="D362" s="61" t="s">
        <v>766</v>
      </c>
      <c r="E362" s="61" t="s">
        <v>768</v>
      </c>
      <c r="F362" s="64" t="s">
        <v>814</v>
      </c>
      <c r="G362" s="61">
        <v>2019.08</v>
      </c>
      <c r="H362" s="61" t="s">
        <v>41</v>
      </c>
      <c r="I362" s="86">
        <v>1</v>
      </c>
      <c r="J362" s="86">
        <v>96</v>
      </c>
      <c r="K362" s="86"/>
      <c r="L362" s="86"/>
      <c r="M362" s="86">
        <v>96</v>
      </c>
      <c r="N362" s="86">
        <v>96</v>
      </c>
      <c r="O362" s="86">
        <f>96*0.8</f>
        <v>76.8</v>
      </c>
      <c r="P362" s="86"/>
      <c r="Q362" s="86">
        <f>96*0.2</f>
        <v>19.2</v>
      </c>
      <c r="R362" s="86"/>
      <c r="S362" s="86"/>
      <c r="T362" s="86">
        <v>19.2</v>
      </c>
      <c r="U362" s="153" t="s">
        <v>37</v>
      </c>
      <c r="V362" s="103"/>
    </row>
    <row r="363" s="5" customFormat="1" ht="45" customHeight="1" spans="1:22">
      <c r="A363" s="48">
        <v>23</v>
      </c>
      <c r="B363" s="64" t="s">
        <v>815</v>
      </c>
      <c r="C363" s="61" t="s">
        <v>34</v>
      </c>
      <c r="D363" s="61" t="s">
        <v>766</v>
      </c>
      <c r="E363" s="61" t="s">
        <v>768</v>
      </c>
      <c r="F363" s="64" t="s">
        <v>816</v>
      </c>
      <c r="G363" s="61">
        <v>2020.07</v>
      </c>
      <c r="H363" s="61">
        <v>2020</v>
      </c>
      <c r="I363" s="86">
        <v>1</v>
      </c>
      <c r="J363" s="86">
        <v>98</v>
      </c>
      <c r="K363" s="86"/>
      <c r="L363" s="86"/>
      <c r="M363" s="86">
        <v>98</v>
      </c>
      <c r="N363" s="86">
        <v>98</v>
      </c>
      <c r="O363" s="86">
        <f>98*0.8</f>
        <v>78.4</v>
      </c>
      <c r="P363" s="86"/>
      <c r="Q363" s="86">
        <f>98*0.2</f>
        <v>19.6</v>
      </c>
      <c r="R363" s="86"/>
      <c r="S363" s="86"/>
      <c r="T363" s="86">
        <v>19.6</v>
      </c>
      <c r="U363" s="153" t="s">
        <v>37</v>
      </c>
      <c r="V363" s="103"/>
    </row>
    <row r="364" s="5" customFormat="1" ht="40.5" spans="1:22">
      <c r="A364" s="48">
        <v>24</v>
      </c>
      <c r="B364" s="152" t="s">
        <v>817</v>
      </c>
      <c r="C364" s="86" t="s">
        <v>34</v>
      </c>
      <c r="D364" s="61" t="s">
        <v>766</v>
      </c>
      <c r="E364" s="61" t="s">
        <v>768</v>
      </c>
      <c r="F364" s="152" t="s">
        <v>818</v>
      </c>
      <c r="G364" s="100">
        <v>2020.03</v>
      </c>
      <c r="H364" s="86">
        <v>2020</v>
      </c>
      <c r="I364" s="86">
        <v>1</v>
      </c>
      <c r="J364" s="86">
        <v>100</v>
      </c>
      <c r="K364" s="86"/>
      <c r="L364" s="86"/>
      <c r="M364" s="86">
        <v>100</v>
      </c>
      <c r="N364" s="86">
        <v>100</v>
      </c>
      <c r="O364" s="86">
        <f>100*0.5</f>
        <v>50</v>
      </c>
      <c r="P364" s="86"/>
      <c r="Q364" s="86">
        <v>30</v>
      </c>
      <c r="R364" s="86"/>
      <c r="S364" s="86"/>
      <c r="T364" s="86">
        <v>30</v>
      </c>
      <c r="U364" s="153" t="s">
        <v>37</v>
      </c>
      <c r="V364" s="103"/>
    </row>
    <row r="365" s="5" customFormat="1" ht="40.5" spans="1:22">
      <c r="A365" s="48">
        <v>25</v>
      </c>
      <c r="B365" s="152" t="s">
        <v>819</v>
      </c>
      <c r="C365" s="86" t="s">
        <v>34</v>
      </c>
      <c r="D365" s="61" t="s">
        <v>766</v>
      </c>
      <c r="E365" s="61" t="s">
        <v>768</v>
      </c>
      <c r="F365" s="152" t="s">
        <v>820</v>
      </c>
      <c r="G365" s="100">
        <v>2020.01</v>
      </c>
      <c r="H365" s="86">
        <v>2020</v>
      </c>
      <c r="I365" s="86">
        <v>1</v>
      </c>
      <c r="J365" s="86">
        <v>98</v>
      </c>
      <c r="K365" s="86"/>
      <c r="L365" s="86"/>
      <c r="M365" s="86">
        <v>98</v>
      </c>
      <c r="N365" s="86">
        <v>98</v>
      </c>
      <c r="O365" s="86">
        <f>98*0.6</f>
        <v>58.8</v>
      </c>
      <c r="P365" s="86"/>
      <c r="Q365" s="86">
        <f>98*0.4</f>
        <v>39.2</v>
      </c>
      <c r="R365" s="86"/>
      <c r="S365" s="86"/>
      <c r="T365" s="86">
        <v>39.2</v>
      </c>
      <c r="U365" s="153" t="s">
        <v>37</v>
      </c>
      <c r="V365" s="103"/>
    </row>
    <row r="366" s="5" customFormat="1" ht="40.5" spans="1:22">
      <c r="A366" s="48">
        <v>26</v>
      </c>
      <c r="B366" s="152" t="s">
        <v>821</v>
      </c>
      <c r="C366" s="86" t="s">
        <v>34</v>
      </c>
      <c r="D366" s="61" t="s">
        <v>766</v>
      </c>
      <c r="E366" s="61" t="s">
        <v>768</v>
      </c>
      <c r="F366" s="152" t="s">
        <v>822</v>
      </c>
      <c r="G366" s="100">
        <v>2020.07</v>
      </c>
      <c r="H366" s="86">
        <v>2020</v>
      </c>
      <c r="I366" s="86">
        <v>1</v>
      </c>
      <c r="J366" s="86">
        <v>95</v>
      </c>
      <c r="K366" s="86"/>
      <c r="L366" s="86"/>
      <c r="M366" s="86">
        <v>95</v>
      </c>
      <c r="N366" s="86">
        <v>95</v>
      </c>
      <c r="O366" s="86">
        <f>95*0.6</f>
        <v>57</v>
      </c>
      <c r="P366" s="86"/>
      <c r="Q366" s="86">
        <f>95*0.4</f>
        <v>38</v>
      </c>
      <c r="R366" s="86"/>
      <c r="S366" s="86"/>
      <c r="T366" s="86">
        <v>38</v>
      </c>
      <c r="U366" s="153" t="s">
        <v>37</v>
      </c>
      <c r="V366" s="103"/>
    </row>
    <row r="367" s="5" customFormat="1" ht="40.5" spans="1:22">
      <c r="A367" s="48">
        <v>27</v>
      </c>
      <c r="B367" s="152" t="s">
        <v>823</v>
      </c>
      <c r="C367" s="86" t="s">
        <v>34</v>
      </c>
      <c r="D367" s="61" t="s">
        <v>766</v>
      </c>
      <c r="E367" s="61" t="s">
        <v>768</v>
      </c>
      <c r="F367" s="152" t="s">
        <v>824</v>
      </c>
      <c r="G367" s="100">
        <v>2020.03</v>
      </c>
      <c r="H367" s="86">
        <v>2020</v>
      </c>
      <c r="I367" s="86">
        <v>1</v>
      </c>
      <c r="J367" s="86">
        <v>90</v>
      </c>
      <c r="K367" s="86"/>
      <c r="L367" s="86"/>
      <c r="M367" s="86">
        <v>90</v>
      </c>
      <c r="N367" s="86">
        <v>90</v>
      </c>
      <c r="O367" s="86">
        <f>90*0.8</f>
        <v>72</v>
      </c>
      <c r="P367" s="86"/>
      <c r="Q367" s="86">
        <f>90*0.2</f>
        <v>18</v>
      </c>
      <c r="R367" s="86"/>
      <c r="S367" s="86"/>
      <c r="T367" s="86">
        <v>18</v>
      </c>
      <c r="U367" s="153" t="s">
        <v>37</v>
      </c>
      <c r="V367" s="103"/>
    </row>
    <row r="368" s="5" customFormat="1" ht="40.5" spans="1:22">
      <c r="A368" s="48">
        <v>28</v>
      </c>
      <c r="B368" s="152" t="s">
        <v>825</v>
      </c>
      <c r="C368" s="86" t="s">
        <v>34</v>
      </c>
      <c r="D368" s="61" t="s">
        <v>766</v>
      </c>
      <c r="E368" s="61" t="s">
        <v>768</v>
      </c>
      <c r="F368" s="152" t="s">
        <v>826</v>
      </c>
      <c r="G368" s="100">
        <v>2020.02</v>
      </c>
      <c r="H368" s="86">
        <v>2020</v>
      </c>
      <c r="I368" s="86">
        <v>1</v>
      </c>
      <c r="J368" s="86">
        <v>50</v>
      </c>
      <c r="K368" s="86"/>
      <c r="L368" s="86"/>
      <c r="M368" s="86">
        <v>50</v>
      </c>
      <c r="N368" s="86">
        <v>50</v>
      </c>
      <c r="O368" s="86">
        <f>50*0.8</f>
        <v>40</v>
      </c>
      <c r="P368" s="86"/>
      <c r="Q368" s="86">
        <v>10</v>
      </c>
      <c r="R368" s="86"/>
      <c r="S368" s="86"/>
      <c r="T368" s="86">
        <v>10</v>
      </c>
      <c r="U368" s="153" t="s">
        <v>37</v>
      </c>
      <c r="V368" s="103"/>
    </row>
    <row r="369" s="5" customFormat="1" ht="40.5" spans="1:22">
      <c r="A369" s="48">
        <v>29</v>
      </c>
      <c r="B369" s="152" t="s">
        <v>827</v>
      </c>
      <c r="C369" s="61" t="s">
        <v>34</v>
      </c>
      <c r="D369" s="61" t="s">
        <v>766</v>
      </c>
      <c r="E369" s="61" t="s">
        <v>768</v>
      </c>
      <c r="F369" s="152" t="s">
        <v>828</v>
      </c>
      <c r="G369" s="100">
        <v>2020.02</v>
      </c>
      <c r="H369" s="61">
        <v>2020</v>
      </c>
      <c r="I369" s="86">
        <v>1</v>
      </c>
      <c r="J369" s="86">
        <v>80</v>
      </c>
      <c r="K369" s="86"/>
      <c r="L369" s="86"/>
      <c r="M369" s="86">
        <v>80</v>
      </c>
      <c r="N369" s="86">
        <v>80</v>
      </c>
      <c r="O369" s="86">
        <f>80*0.9</f>
        <v>72</v>
      </c>
      <c r="P369" s="86"/>
      <c r="Q369" s="86">
        <v>8</v>
      </c>
      <c r="R369" s="86"/>
      <c r="S369" s="86"/>
      <c r="T369" s="86">
        <v>8</v>
      </c>
      <c r="U369" s="153" t="s">
        <v>37</v>
      </c>
      <c r="V369" s="103"/>
    </row>
    <row r="370" s="5" customFormat="1" ht="40.5" spans="1:22">
      <c r="A370" s="48">
        <v>30</v>
      </c>
      <c r="B370" s="64" t="s">
        <v>829</v>
      </c>
      <c r="C370" s="61" t="s">
        <v>34</v>
      </c>
      <c r="D370" s="61" t="s">
        <v>766</v>
      </c>
      <c r="E370" s="61" t="s">
        <v>768</v>
      </c>
      <c r="F370" s="64" t="s">
        <v>830</v>
      </c>
      <c r="G370" s="100">
        <v>2020.01</v>
      </c>
      <c r="H370" s="98">
        <v>2020</v>
      </c>
      <c r="I370" s="86">
        <v>1</v>
      </c>
      <c r="J370" s="86">
        <v>48</v>
      </c>
      <c r="K370" s="86"/>
      <c r="L370" s="86"/>
      <c r="M370" s="86">
        <v>48</v>
      </c>
      <c r="N370" s="86">
        <v>48</v>
      </c>
      <c r="O370" s="86">
        <f>48*0.8</f>
        <v>38.4</v>
      </c>
      <c r="P370" s="86"/>
      <c r="Q370" s="86">
        <f>48*0.2</f>
        <v>9.6</v>
      </c>
      <c r="R370" s="86"/>
      <c r="S370" s="86"/>
      <c r="T370" s="86">
        <v>9.6</v>
      </c>
      <c r="U370" s="153" t="s">
        <v>37</v>
      </c>
      <c r="V370" s="103"/>
    </row>
    <row r="371" s="5" customFormat="1" ht="40.5" spans="1:22">
      <c r="A371" s="48">
        <v>31</v>
      </c>
      <c r="B371" s="64" t="s">
        <v>831</v>
      </c>
      <c r="C371" s="61" t="s">
        <v>34</v>
      </c>
      <c r="D371" s="61" t="s">
        <v>766</v>
      </c>
      <c r="E371" s="61" t="s">
        <v>768</v>
      </c>
      <c r="F371" s="64" t="s">
        <v>832</v>
      </c>
      <c r="G371" s="100">
        <v>2020.02</v>
      </c>
      <c r="H371" s="61">
        <v>2020</v>
      </c>
      <c r="I371" s="86">
        <v>1</v>
      </c>
      <c r="J371" s="86">
        <v>380</v>
      </c>
      <c r="K371" s="86"/>
      <c r="L371" s="86"/>
      <c r="M371" s="86">
        <v>380</v>
      </c>
      <c r="N371" s="86">
        <v>380</v>
      </c>
      <c r="O371" s="86">
        <f>380*0.8</f>
        <v>304</v>
      </c>
      <c r="P371" s="86"/>
      <c r="Q371" s="86">
        <f>380*0.2</f>
        <v>76</v>
      </c>
      <c r="R371" s="86"/>
      <c r="S371" s="86"/>
      <c r="T371" s="86">
        <v>76</v>
      </c>
      <c r="U371" s="153" t="s">
        <v>37</v>
      </c>
      <c r="V371" s="103"/>
    </row>
    <row r="372" s="5" customFormat="1" ht="40.5" spans="1:22">
      <c r="A372" s="48">
        <v>32</v>
      </c>
      <c r="B372" s="64" t="s">
        <v>833</v>
      </c>
      <c r="C372" s="61" t="s">
        <v>34</v>
      </c>
      <c r="D372" s="61" t="s">
        <v>766</v>
      </c>
      <c r="E372" s="61" t="s">
        <v>768</v>
      </c>
      <c r="F372" s="64" t="s">
        <v>834</v>
      </c>
      <c r="G372" s="100">
        <v>2020.08</v>
      </c>
      <c r="H372" s="61">
        <v>2020</v>
      </c>
      <c r="I372" s="86">
        <v>1</v>
      </c>
      <c r="J372" s="86">
        <v>98</v>
      </c>
      <c r="K372" s="86"/>
      <c r="L372" s="86"/>
      <c r="M372" s="86">
        <v>98</v>
      </c>
      <c r="N372" s="86">
        <v>98</v>
      </c>
      <c r="O372" s="86">
        <f>98*0.9</f>
        <v>88.2</v>
      </c>
      <c r="P372" s="86"/>
      <c r="Q372" s="86">
        <v>10</v>
      </c>
      <c r="R372" s="86"/>
      <c r="S372" s="86"/>
      <c r="T372" s="86">
        <v>10</v>
      </c>
      <c r="U372" s="153" t="s">
        <v>37</v>
      </c>
      <c r="V372" s="103"/>
    </row>
    <row r="373" s="5" customFormat="1" ht="40.5" spans="1:22">
      <c r="A373" s="48">
        <v>33</v>
      </c>
      <c r="B373" s="64" t="s">
        <v>835</v>
      </c>
      <c r="C373" s="61" t="s">
        <v>34</v>
      </c>
      <c r="D373" s="61" t="s">
        <v>766</v>
      </c>
      <c r="E373" s="61" t="s">
        <v>768</v>
      </c>
      <c r="F373" s="64" t="s">
        <v>836</v>
      </c>
      <c r="G373" s="100">
        <v>2020.09</v>
      </c>
      <c r="H373" s="98">
        <v>2020</v>
      </c>
      <c r="I373" s="86">
        <v>1</v>
      </c>
      <c r="J373" s="86">
        <v>98</v>
      </c>
      <c r="K373" s="86"/>
      <c r="L373" s="86"/>
      <c r="M373" s="86">
        <v>98</v>
      </c>
      <c r="N373" s="86">
        <v>98</v>
      </c>
      <c r="O373" s="86">
        <f>98*0.5</f>
        <v>49</v>
      </c>
      <c r="P373" s="86"/>
      <c r="Q373" s="86">
        <f>98*0.3</f>
        <v>29.4</v>
      </c>
      <c r="R373" s="86"/>
      <c r="S373" s="86"/>
      <c r="T373" s="86">
        <v>29.4</v>
      </c>
      <c r="U373" s="153" t="s">
        <v>37</v>
      </c>
      <c r="V373" s="103"/>
    </row>
    <row r="374" s="5" customFormat="1" ht="45" customHeight="1" spans="1:22">
      <c r="A374" s="48">
        <v>34</v>
      </c>
      <c r="B374" s="64" t="s">
        <v>837</v>
      </c>
      <c r="C374" s="61" t="s">
        <v>34</v>
      </c>
      <c r="D374" s="61" t="s">
        <v>766</v>
      </c>
      <c r="E374" s="61" t="s">
        <v>768</v>
      </c>
      <c r="F374" s="64" t="s">
        <v>838</v>
      </c>
      <c r="G374" s="100">
        <v>2020.01</v>
      </c>
      <c r="H374" s="98">
        <v>2020</v>
      </c>
      <c r="I374" s="86">
        <v>1</v>
      </c>
      <c r="J374" s="86">
        <v>380</v>
      </c>
      <c r="K374" s="86"/>
      <c r="L374" s="86"/>
      <c r="M374" s="86">
        <v>380</v>
      </c>
      <c r="N374" s="86">
        <v>380</v>
      </c>
      <c r="O374" s="86">
        <f>380*0.8</f>
        <v>304</v>
      </c>
      <c r="P374" s="86"/>
      <c r="Q374" s="86">
        <f>380*0.2</f>
        <v>76</v>
      </c>
      <c r="R374" s="86"/>
      <c r="S374" s="86"/>
      <c r="T374" s="86">
        <v>76</v>
      </c>
      <c r="U374" s="153" t="s">
        <v>37</v>
      </c>
      <c r="V374" s="103"/>
    </row>
    <row r="375" s="5" customFormat="1" ht="67.5" spans="1:22">
      <c r="A375" s="48">
        <v>35</v>
      </c>
      <c r="B375" s="64" t="s">
        <v>839</v>
      </c>
      <c r="C375" s="61" t="s">
        <v>34</v>
      </c>
      <c r="D375" s="61" t="s">
        <v>766</v>
      </c>
      <c r="E375" s="61" t="s">
        <v>768</v>
      </c>
      <c r="F375" s="64" t="s">
        <v>840</v>
      </c>
      <c r="G375" s="100">
        <v>2019.1</v>
      </c>
      <c r="H375" s="98" t="s">
        <v>41</v>
      </c>
      <c r="I375" s="86">
        <v>1</v>
      </c>
      <c r="J375" s="86">
        <v>977.45</v>
      </c>
      <c r="K375" s="86"/>
      <c r="L375" s="86"/>
      <c r="M375" s="86">
        <v>977.45</v>
      </c>
      <c r="N375" s="86">
        <v>977.45</v>
      </c>
      <c r="O375" s="86">
        <f>977.45*0.8</f>
        <v>781.96</v>
      </c>
      <c r="P375" s="86"/>
      <c r="Q375" s="86">
        <f>977.45*0.2</f>
        <v>195.49</v>
      </c>
      <c r="R375" s="86"/>
      <c r="S375" s="86"/>
      <c r="T375" s="86">
        <f>977.45*0.2</f>
        <v>195.49</v>
      </c>
      <c r="U375" s="153" t="s">
        <v>37</v>
      </c>
      <c r="V375" s="103"/>
    </row>
    <row r="376" s="5" customFormat="1" ht="40.5" spans="1:22">
      <c r="A376" s="48">
        <v>36</v>
      </c>
      <c r="B376" s="64" t="s">
        <v>841</v>
      </c>
      <c r="C376" s="61" t="s">
        <v>34</v>
      </c>
      <c r="D376" s="61" t="s">
        <v>766</v>
      </c>
      <c r="E376" s="61" t="s">
        <v>768</v>
      </c>
      <c r="F376" s="64" t="s">
        <v>842</v>
      </c>
      <c r="G376" s="100">
        <v>2021.04</v>
      </c>
      <c r="H376" s="98">
        <v>2021</v>
      </c>
      <c r="I376" s="86">
        <v>1</v>
      </c>
      <c r="J376" s="86">
        <v>98</v>
      </c>
      <c r="K376" s="86"/>
      <c r="L376" s="86"/>
      <c r="M376" s="86">
        <v>98</v>
      </c>
      <c r="N376" s="86">
        <v>98</v>
      </c>
      <c r="O376" s="86">
        <f>98*0.8</f>
        <v>78.4</v>
      </c>
      <c r="P376" s="86"/>
      <c r="Q376" s="86">
        <f>98*0.2</f>
        <v>19.6</v>
      </c>
      <c r="R376" s="86"/>
      <c r="S376" s="86"/>
      <c r="T376" s="86">
        <v>19.6</v>
      </c>
      <c r="U376" s="153" t="s">
        <v>37</v>
      </c>
      <c r="V376" s="103"/>
    </row>
    <row r="377" s="5" customFormat="1" ht="67.5" spans="1:22">
      <c r="A377" s="48">
        <v>37</v>
      </c>
      <c r="B377" s="64" t="s">
        <v>843</v>
      </c>
      <c r="C377" s="61" t="s">
        <v>60</v>
      </c>
      <c r="D377" s="61" t="s">
        <v>766</v>
      </c>
      <c r="E377" s="61" t="s">
        <v>768</v>
      </c>
      <c r="F377" s="64" t="s">
        <v>844</v>
      </c>
      <c r="G377" s="100">
        <v>2021.02</v>
      </c>
      <c r="H377" s="61" t="s">
        <v>845</v>
      </c>
      <c r="I377" s="86">
        <v>1</v>
      </c>
      <c r="J377" s="86">
        <v>13286.55</v>
      </c>
      <c r="K377" s="86"/>
      <c r="L377" s="86"/>
      <c r="M377" s="86">
        <v>13286.55</v>
      </c>
      <c r="N377" s="86">
        <v>7600</v>
      </c>
      <c r="O377" s="86">
        <v>7600</v>
      </c>
      <c r="P377" s="86">
        <v>3500</v>
      </c>
      <c r="Q377" s="86">
        <v>2600</v>
      </c>
      <c r="R377" s="86"/>
      <c r="S377" s="86"/>
      <c r="T377" s="86">
        <v>2600</v>
      </c>
      <c r="U377" s="64" t="s">
        <v>846</v>
      </c>
      <c r="V377" s="154"/>
    </row>
    <row r="378" s="5" customFormat="1" ht="116" customHeight="1" spans="1:22">
      <c r="A378" s="48">
        <v>38</v>
      </c>
      <c r="B378" s="64" t="s">
        <v>847</v>
      </c>
      <c r="C378" s="61" t="s">
        <v>60</v>
      </c>
      <c r="D378" s="61" t="s">
        <v>766</v>
      </c>
      <c r="E378" s="61" t="s">
        <v>768</v>
      </c>
      <c r="F378" s="64" t="s">
        <v>848</v>
      </c>
      <c r="G378" s="100">
        <v>2021.12</v>
      </c>
      <c r="H378" s="61" t="s">
        <v>720</v>
      </c>
      <c r="I378" s="86">
        <v>1</v>
      </c>
      <c r="J378" s="86">
        <v>37093.63</v>
      </c>
      <c r="K378" s="86"/>
      <c r="L378" s="86"/>
      <c r="M378" s="86">
        <v>37093.63</v>
      </c>
      <c r="N378" s="86">
        <v>5000</v>
      </c>
      <c r="O378" s="86">
        <v>5000</v>
      </c>
      <c r="P378" s="86">
        <v>3560</v>
      </c>
      <c r="Q378" s="86">
        <v>1780</v>
      </c>
      <c r="R378" s="86"/>
      <c r="S378" s="86"/>
      <c r="T378" s="86">
        <v>1780</v>
      </c>
      <c r="U378" s="64" t="s">
        <v>849</v>
      </c>
      <c r="V378" s="103"/>
    </row>
    <row r="379" s="5" customFormat="1" ht="51.95" customHeight="1" spans="1:22">
      <c r="A379" s="48">
        <v>39</v>
      </c>
      <c r="B379" s="64" t="s">
        <v>850</v>
      </c>
      <c r="C379" s="61" t="s">
        <v>69</v>
      </c>
      <c r="D379" s="61" t="s">
        <v>766</v>
      </c>
      <c r="E379" s="61" t="s">
        <v>768</v>
      </c>
      <c r="F379" s="64" t="s">
        <v>851</v>
      </c>
      <c r="G379" s="61">
        <v>2022.04</v>
      </c>
      <c r="H379" s="61">
        <v>2022</v>
      </c>
      <c r="I379" s="86">
        <v>1</v>
      </c>
      <c r="J379" s="86">
        <v>70</v>
      </c>
      <c r="K379" s="86"/>
      <c r="L379" s="86"/>
      <c r="M379" s="86">
        <v>70</v>
      </c>
      <c r="N379" s="86"/>
      <c r="O379" s="86"/>
      <c r="P379" s="86">
        <v>70</v>
      </c>
      <c r="Q379" s="86">
        <v>35</v>
      </c>
      <c r="R379" s="86"/>
      <c r="S379" s="86"/>
      <c r="T379" s="86">
        <v>35</v>
      </c>
      <c r="U379" s="64" t="s">
        <v>145</v>
      </c>
      <c r="V379" s="64" t="s">
        <v>852</v>
      </c>
    </row>
    <row r="380" s="5" customFormat="1" ht="54" spans="1:22">
      <c r="A380" s="48">
        <v>40</v>
      </c>
      <c r="B380" s="64" t="s">
        <v>853</v>
      </c>
      <c r="C380" s="61" t="s">
        <v>69</v>
      </c>
      <c r="D380" s="61" t="s">
        <v>766</v>
      </c>
      <c r="E380" s="61" t="s">
        <v>768</v>
      </c>
      <c r="F380" s="64" t="s">
        <v>854</v>
      </c>
      <c r="G380" s="61">
        <v>2022.03</v>
      </c>
      <c r="H380" s="61">
        <v>2022</v>
      </c>
      <c r="I380" s="86">
        <v>1</v>
      </c>
      <c r="J380" s="86">
        <v>80</v>
      </c>
      <c r="K380" s="86"/>
      <c r="L380" s="86"/>
      <c r="M380" s="86">
        <v>80</v>
      </c>
      <c r="N380" s="86"/>
      <c r="O380" s="86"/>
      <c r="P380" s="86">
        <v>80</v>
      </c>
      <c r="Q380" s="86">
        <v>40</v>
      </c>
      <c r="R380" s="86"/>
      <c r="S380" s="86"/>
      <c r="T380" s="86">
        <v>40</v>
      </c>
      <c r="U380" s="64" t="s">
        <v>145</v>
      </c>
      <c r="V380" s="64" t="s">
        <v>855</v>
      </c>
    </row>
    <row r="381" s="5" customFormat="1" ht="40.5" spans="1:22">
      <c r="A381" s="48">
        <v>41</v>
      </c>
      <c r="B381" s="64" t="s">
        <v>856</v>
      </c>
      <c r="C381" s="61" t="s">
        <v>69</v>
      </c>
      <c r="D381" s="61" t="s">
        <v>766</v>
      </c>
      <c r="E381" s="61" t="s">
        <v>768</v>
      </c>
      <c r="F381" s="64" t="s">
        <v>857</v>
      </c>
      <c r="G381" s="61">
        <v>2022.03</v>
      </c>
      <c r="H381" s="61">
        <v>2022</v>
      </c>
      <c r="I381" s="86">
        <v>1</v>
      </c>
      <c r="J381" s="86">
        <v>55</v>
      </c>
      <c r="K381" s="86"/>
      <c r="L381" s="86"/>
      <c r="M381" s="86">
        <v>55</v>
      </c>
      <c r="N381" s="86"/>
      <c r="O381" s="86"/>
      <c r="P381" s="86">
        <v>55</v>
      </c>
      <c r="Q381" s="86">
        <v>27.5</v>
      </c>
      <c r="R381" s="86"/>
      <c r="S381" s="86"/>
      <c r="T381" s="86">
        <v>27.5</v>
      </c>
      <c r="U381" s="64" t="s">
        <v>145</v>
      </c>
      <c r="V381" s="64" t="s">
        <v>858</v>
      </c>
    </row>
    <row r="382" s="5" customFormat="1" ht="50.1" customHeight="1" spans="1:22">
      <c r="A382" s="48">
        <v>42</v>
      </c>
      <c r="B382" s="64" t="s">
        <v>859</v>
      </c>
      <c r="C382" s="61" t="s">
        <v>69</v>
      </c>
      <c r="D382" s="61" t="s">
        <v>766</v>
      </c>
      <c r="E382" s="61" t="s">
        <v>768</v>
      </c>
      <c r="F382" s="64" t="s">
        <v>860</v>
      </c>
      <c r="G382" s="61">
        <v>2022.05</v>
      </c>
      <c r="H382" s="61">
        <v>2022</v>
      </c>
      <c r="I382" s="86">
        <v>1</v>
      </c>
      <c r="J382" s="86">
        <v>55</v>
      </c>
      <c r="K382" s="86"/>
      <c r="L382" s="86"/>
      <c r="M382" s="86">
        <v>55</v>
      </c>
      <c r="N382" s="86"/>
      <c r="O382" s="86"/>
      <c r="P382" s="86">
        <v>55</v>
      </c>
      <c r="Q382" s="86">
        <v>27.5</v>
      </c>
      <c r="R382" s="86"/>
      <c r="S382" s="86"/>
      <c r="T382" s="86">
        <v>27.5</v>
      </c>
      <c r="U382" s="64" t="s">
        <v>145</v>
      </c>
      <c r="V382" s="64" t="s">
        <v>861</v>
      </c>
    </row>
    <row r="383" s="5" customFormat="1" ht="40.5" spans="1:22">
      <c r="A383" s="48">
        <v>43</v>
      </c>
      <c r="B383" s="64" t="s">
        <v>862</v>
      </c>
      <c r="C383" s="61" t="s">
        <v>69</v>
      </c>
      <c r="D383" s="61" t="s">
        <v>766</v>
      </c>
      <c r="E383" s="61" t="s">
        <v>768</v>
      </c>
      <c r="F383" s="64" t="s">
        <v>863</v>
      </c>
      <c r="G383" s="61">
        <v>2022.06</v>
      </c>
      <c r="H383" s="61">
        <v>2022</v>
      </c>
      <c r="I383" s="86">
        <v>1</v>
      </c>
      <c r="J383" s="86">
        <v>180</v>
      </c>
      <c r="K383" s="86"/>
      <c r="L383" s="86"/>
      <c r="M383" s="86">
        <v>180</v>
      </c>
      <c r="N383" s="86"/>
      <c r="O383" s="86"/>
      <c r="P383" s="86">
        <v>180</v>
      </c>
      <c r="Q383" s="86">
        <v>90</v>
      </c>
      <c r="R383" s="86"/>
      <c r="S383" s="86"/>
      <c r="T383" s="86">
        <v>90</v>
      </c>
      <c r="U383" s="64" t="s">
        <v>145</v>
      </c>
      <c r="V383" s="64" t="s">
        <v>864</v>
      </c>
    </row>
    <row r="384" s="5" customFormat="1" ht="115" customHeight="1" spans="1:22">
      <c r="A384" s="48">
        <v>44</v>
      </c>
      <c r="B384" s="64" t="s">
        <v>865</v>
      </c>
      <c r="C384" s="61" t="s">
        <v>116</v>
      </c>
      <c r="D384" s="61" t="s">
        <v>766</v>
      </c>
      <c r="E384" s="61" t="s">
        <v>768</v>
      </c>
      <c r="F384" s="64" t="s">
        <v>866</v>
      </c>
      <c r="G384" s="100"/>
      <c r="H384" s="98"/>
      <c r="I384" s="86">
        <v>1</v>
      </c>
      <c r="J384" s="86">
        <v>1000</v>
      </c>
      <c r="K384" s="87"/>
      <c r="L384" s="86"/>
      <c r="M384" s="86">
        <v>1000</v>
      </c>
      <c r="N384" s="86"/>
      <c r="O384" s="86"/>
      <c r="P384" s="86"/>
      <c r="Q384" s="86"/>
      <c r="R384" s="86"/>
      <c r="S384" s="86"/>
      <c r="T384" s="86"/>
      <c r="U384" s="64" t="s">
        <v>867</v>
      </c>
      <c r="V384" s="103" t="s">
        <v>868</v>
      </c>
    </row>
    <row r="385" s="5" customFormat="1" ht="47" customHeight="1" spans="1:22">
      <c r="A385" s="48">
        <v>45</v>
      </c>
      <c r="B385" s="64" t="s">
        <v>869</v>
      </c>
      <c r="C385" s="61" t="s">
        <v>116</v>
      </c>
      <c r="D385" s="61" t="s">
        <v>766</v>
      </c>
      <c r="E385" s="61" t="s">
        <v>768</v>
      </c>
      <c r="F385" s="64" t="s">
        <v>870</v>
      </c>
      <c r="G385" s="100"/>
      <c r="H385" s="61"/>
      <c r="I385" s="86">
        <v>1</v>
      </c>
      <c r="J385" s="86">
        <v>1856.5</v>
      </c>
      <c r="K385" s="86"/>
      <c r="L385" s="86"/>
      <c r="M385" s="86">
        <v>1856.5</v>
      </c>
      <c r="N385" s="86"/>
      <c r="O385" s="86"/>
      <c r="P385" s="86"/>
      <c r="Q385" s="86"/>
      <c r="R385" s="86"/>
      <c r="S385" s="86"/>
      <c r="T385" s="86"/>
      <c r="U385" s="64" t="s">
        <v>867</v>
      </c>
      <c r="V385" s="103" t="s">
        <v>871</v>
      </c>
    </row>
    <row r="386" s="5" customFormat="1" ht="40.5" spans="1:22">
      <c r="A386" s="48">
        <v>46</v>
      </c>
      <c r="B386" s="64" t="s">
        <v>872</v>
      </c>
      <c r="C386" s="61" t="s">
        <v>116</v>
      </c>
      <c r="D386" s="61" t="s">
        <v>766</v>
      </c>
      <c r="E386" s="61" t="s">
        <v>768</v>
      </c>
      <c r="F386" s="64" t="s">
        <v>873</v>
      </c>
      <c r="G386" s="100"/>
      <c r="H386" s="61"/>
      <c r="I386" s="86">
        <v>1</v>
      </c>
      <c r="J386" s="86">
        <v>1005.75</v>
      </c>
      <c r="K386" s="86"/>
      <c r="L386" s="86"/>
      <c r="M386" s="86">
        <v>1005.75</v>
      </c>
      <c r="N386" s="86"/>
      <c r="O386" s="86"/>
      <c r="P386" s="86"/>
      <c r="Q386" s="86"/>
      <c r="R386" s="86"/>
      <c r="S386" s="86"/>
      <c r="T386" s="86"/>
      <c r="U386" s="64" t="s">
        <v>867</v>
      </c>
      <c r="V386" s="103" t="s">
        <v>871</v>
      </c>
    </row>
    <row r="387" s="5" customFormat="1" ht="40.5" spans="1:22">
      <c r="A387" s="48">
        <v>47</v>
      </c>
      <c r="B387" s="64" t="s">
        <v>874</v>
      </c>
      <c r="C387" s="61" t="s">
        <v>116</v>
      </c>
      <c r="D387" s="61" t="s">
        <v>766</v>
      </c>
      <c r="E387" s="61" t="s">
        <v>768</v>
      </c>
      <c r="F387" s="64" t="s">
        <v>875</v>
      </c>
      <c r="G387" s="100"/>
      <c r="H387" s="61"/>
      <c r="I387" s="86">
        <v>1</v>
      </c>
      <c r="J387" s="86">
        <v>1310.65</v>
      </c>
      <c r="K387" s="86"/>
      <c r="L387" s="86"/>
      <c r="M387" s="86">
        <v>1310.65</v>
      </c>
      <c r="N387" s="86"/>
      <c r="O387" s="86"/>
      <c r="P387" s="86"/>
      <c r="Q387" s="86"/>
      <c r="R387" s="86"/>
      <c r="S387" s="86"/>
      <c r="T387" s="86"/>
      <c r="U387" s="64" t="s">
        <v>867</v>
      </c>
      <c r="V387" s="103" t="s">
        <v>871</v>
      </c>
    </row>
    <row r="388" s="5" customFormat="1" ht="40.5" spans="1:22">
      <c r="A388" s="48">
        <v>48</v>
      </c>
      <c r="B388" s="64" t="s">
        <v>876</v>
      </c>
      <c r="C388" s="61" t="s">
        <v>116</v>
      </c>
      <c r="D388" s="61" t="s">
        <v>766</v>
      </c>
      <c r="E388" s="61" t="s">
        <v>768</v>
      </c>
      <c r="F388" s="64" t="s">
        <v>877</v>
      </c>
      <c r="G388" s="61"/>
      <c r="H388" s="61"/>
      <c r="I388" s="86">
        <v>1</v>
      </c>
      <c r="J388" s="86">
        <v>2000</v>
      </c>
      <c r="K388" s="86"/>
      <c r="L388" s="86"/>
      <c r="M388" s="86">
        <v>2000</v>
      </c>
      <c r="N388" s="86"/>
      <c r="O388" s="86"/>
      <c r="P388" s="86"/>
      <c r="Q388" s="86"/>
      <c r="R388" s="86"/>
      <c r="S388" s="86"/>
      <c r="T388" s="86"/>
      <c r="U388" s="64" t="s">
        <v>118</v>
      </c>
      <c r="V388" s="103" t="s">
        <v>871</v>
      </c>
    </row>
    <row r="389" s="5" customFormat="1" ht="40.5" spans="1:22">
      <c r="A389" s="48">
        <v>49</v>
      </c>
      <c r="B389" s="64" t="s">
        <v>878</v>
      </c>
      <c r="C389" s="61" t="s">
        <v>116</v>
      </c>
      <c r="D389" s="61" t="s">
        <v>766</v>
      </c>
      <c r="E389" s="61" t="s">
        <v>768</v>
      </c>
      <c r="F389" s="64" t="s">
        <v>879</v>
      </c>
      <c r="G389" s="100"/>
      <c r="H389" s="61"/>
      <c r="I389" s="86">
        <v>1</v>
      </c>
      <c r="J389" s="86">
        <v>15130</v>
      </c>
      <c r="K389" s="86"/>
      <c r="L389" s="86"/>
      <c r="M389" s="86">
        <v>15130</v>
      </c>
      <c r="N389" s="86"/>
      <c r="O389" s="86"/>
      <c r="P389" s="86"/>
      <c r="Q389" s="86"/>
      <c r="R389" s="86"/>
      <c r="S389" s="86"/>
      <c r="T389" s="86"/>
      <c r="U389" s="64" t="s">
        <v>118</v>
      </c>
      <c r="V389" s="103" t="s">
        <v>880</v>
      </c>
    </row>
    <row r="390" s="5" customFormat="1" ht="65" customHeight="1" spans="1:22">
      <c r="A390" s="48">
        <v>50</v>
      </c>
      <c r="B390" s="64" t="s">
        <v>881</v>
      </c>
      <c r="C390" s="61" t="s">
        <v>116</v>
      </c>
      <c r="D390" s="61" t="s">
        <v>766</v>
      </c>
      <c r="E390" s="61" t="s">
        <v>768</v>
      </c>
      <c r="F390" s="64" t="s">
        <v>882</v>
      </c>
      <c r="G390" s="100"/>
      <c r="H390" s="61"/>
      <c r="I390" s="86">
        <v>1</v>
      </c>
      <c r="J390" s="86">
        <v>2500</v>
      </c>
      <c r="K390" s="86"/>
      <c r="L390" s="86"/>
      <c r="M390" s="86">
        <v>2500</v>
      </c>
      <c r="N390" s="86"/>
      <c r="O390" s="86"/>
      <c r="P390" s="86"/>
      <c r="Q390" s="86"/>
      <c r="R390" s="86"/>
      <c r="S390" s="86"/>
      <c r="T390" s="86"/>
      <c r="U390" s="64" t="s">
        <v>118</v>
      </c>
      <c r="V390" s="103" t="s">
        <v>883</v>
      </c>
    </row>
    <row r="391" s="5" customFormat="1" ht="40.5" spans="1:22">
      <c r="A391" s="48">
        <v>51</v>
      </c>
      <c r="B391" s="64" t="s">
        <v>884</v>
      </c>
      <c r="C391" s="61" t="s">
        <v>116</v>
      </c>
      <c r="D391" s="61" t="s">
        <v>766</v>
      </c>
      <c r="E391" s="61" t="s">
        <v>768</v>
      </c>
      <c r="F391" s="64" t="s">
        <v>885</v>
      </c>
      <c r="G391" s="100"/>
      <c r="H391" s="61"/>
      <c r="I391" s="86">
        <v>1</v>
      </c>
      <c r="J391" s="86">
        <v>4000</v>
      </c>
      <c r="K391" s="86"/>
      <c r="L391" s="86"/>
      <c r="M391" s="86">
        <v>4000</v>
      </c>
      <c r="N391" s="86"/>
      <c r="O391" s="86"/>
      <c r="P391" s="86"/>
      <c r="Q391" s="86"/>
      <c r="R391" s="86"/>
      <c r="S391" s="86"/>
      <c r="T391" s="86"/>
      <c r="U391" s="64" t="s">
        <v>118</v>
      </c>
      <c r="V391" s="103" t="s">
        <v>880</v>
      </c>
    </row>
    <row r="392" s="5" customFormat="1" ht="40.5" spans="1:22">
      <c r="A392" s="48">
        <v>52</v>
      </c>
      <c r="B392" s="64" t="s">
        <v>886</v>
      </c>
      <c r="C392" s="61" t="s">
        <v>116</v>
      </c>
      <c r="D392" s="61" t="s">
        <v>766</v>
      </c>
      <c r="E392" s="61" t="s">
        <v>768</v>
      </c>
      <c r="F392" s="64" t="s">
        <v>887</v>
      </c>
      <c r="G392" s="100"/>
      <c r="H392" s="61"/>
      <c r="I392" s="86">
        <v>1</v>
      </c>
      <c r="J392" s="86">
        <v>2300</v>
      </c>
      <c r="K392" s="86"/>
      <c r="L392" s="86"/>
      <c r="M392" s="86">
        <v>2300</v>
      </c>
      <c r="N392" s="86"/>
      <c r="O392" s="86"/>
      <c r="P392" s="86"/>
      <c r="Q392" s="86"/>
      <c r="R392" s="86"/>
      <c r="S392" s="86"/>
      <c r="T392" s="86"/>
      <c r="U392" s="64" t="s">
        <v>118</v>
      </c>
      <c r="V392" s="103" t="s">
        <v>880</v>
      </c>
    </row>
    <row r="393" s="5" customFormat="1" ht="40.5" spans="1:22">
      <c r="A393" s="48">
        <v>53</v>
      </c>
      <c r="B393" s="64" t="s">
        <v>888</v>
      </c>
      <c r="C393" s="61" t="s">
        <v>116</v>
      </c>
      <c r="D393" s="61" t="s">
        <v>766</v>
      </c>
      <c r="E393" s="61" t="s">
        <v>768</v>
      </c>
      <c r="F393" s="64" t="s">
        <v>889</v>
      </c>
      <c r="G393" s="100"/>
      <c r="H393" s="61"/>
      <c r="I393" s="86">
        <v>1</v>
      </c>
      <c r="J393" s="86">
        <v>6000</v>
      </c>
      <c r="K393" s="86"/>
      <c r="L393" s="86"/>
      <c r="M393" s="86">
        <v>6000</v>
      </c>
      <c r="N393" s="86"/>
      <c r="O393" s="86"/>
      <c r="P393" s="86"/>
      <c r="Q393" s="86"/>
      <c r="R393" s="86"/>
      <c r="S393" s="86"/>
      <c r="T393" s="86"/>
      <c r="U393" s="64" t="s">
        <v>118</v>
      </c>
      <c r="V393" s="64" t="s">
        <v>890</v>
      </c>
    </row>
    <row r="394" s="5" customFormat="1" ht="45" customHeight="1" spans="1:22">
      <c r="A394" s="48">
        <v>54</v>
      </c>
      <c r="B394" s="64" t="s">
        <v>891</v>
      </c>
      <c r="C394" s="61" t="s">
        <v>116</v>
      </c>
      <c r="D394" s="61" t="s">
        <v>766</v>
      </c>
      <c r="E394" s="61" t="s">
        <v>768</v>
      </c>
      <c r="F394" s="64" t="s">
        <v>892</v>
      </c>
      <c r="G394" s="61"/>
      <c r="H394" s="61"/>
      <c r="I394" s="86">
        <v>1</v>
      </c>
      <c r="J394" s="86">
        <v>180</v>
      </c>
      <c r="K394" s="86"/>
      <c r="L394" s="86"/>
      <c r="M394" s="86">
        <v>180</v>
      </c>
      <c r="N394" s="86"/>
      <c r="O394" s="86"/>
      <c r="P394" s="86"/>
      <c r="Q394" s="86"/>
      <c r="R394" s="86"/>
      <c r="S394" s="86"/>
      <c r="T394" s="86"/>
      <c r="U394" s="64" t="s">
        <v>118</v>
      </c>
      <c r="V394" s="64" t="s">
        <v>893</v>
      </c>
    </row>
    <row r="395" s="5" customFormat="1" ht="40.5" spans="1:22">
      <c r="A395" s="48">
        <v>55</v>
      </c>
      <c r="B395" s="64" t="s">
        <v>894</v>
      </c>
      <c r="C395" s="61" t="s">
        <v>116</v>
      </c>
      <c r="D395" s="61" t="s">
        <v>766</v>
      </c>
      <c r="E395" s="61" t="s">
        <v>768</v>
      </c>
      <c r="F395" s="64" t="s">
        <v>895</v>
      </c>
      <c r="G395" s="100"/>
      <c r="H395" s="61"/>
      <c r="I395" s="86">
        <v>1</v>
      </c>
      <c r="J395" s="86">
        <v>3060</v>
      </c>
      <c r="K395" s="86"/>
      <c r="L395" s="86"/>
      <c r="M395" s="86">
        <v>3060</v>
      </c>
      <c r="N395" s="86"/>
      <c r="O395" s="86"/>
      <c r="P395" s="86"/>
      <c r="Q395" s="86"/>
      <c r="R395" s="86"/>
      <c r="S395" s="86"/>
      <c r="T395" s="86"/>
      <c r="U395" s="64" t="s">
        <v>118</v>
      </c>
      <c r="V395" s="64" t="s">
        <v>890</v>
      </c>
    </row>
    <row r="396" s="5" customFormat="1" ht="40.5" spans="1:22">
      <c r="A396" s="48">
        <v>56</v>
      </c>
      <c r="B396" s="64" t="s">
        <v>896</v>
      </c>
      <c r="C396" s="61" t="s">
        <v>116</v>
      </c>
      <c r="D396" s="61" t="s">
        <v>766</v>
      </c>
      <c r="E396" s="61" t="s">
        <v>768</v>
      </c>
      <c r="F396" s="64" t="s">
        <v>897</v>
      </c>
      <c r="G396" s="61"/>
      <c r="H396" s="61"/>
      <c r="I396" s="86">
        <v>1</v>
      </c>
      <c r="J396" s="86">
        <v>90</v>
      </c>
      <c r="K396" s="86"/>
      <c r="L396" s="86"/>
      <c r="M396" s="86">
        <v>90</v>
      </c>
      <c r="N396" s="86"/>
      <c r="O396" s="86"/>
      <c r="P396" s="86"/>
      <c r="Q396" s="86"/>
      <c r="R396" s="86"/>
      <c r="S396" s="86"/>
      <c r="T396" s="86"/>
      <c r="U396" s="64" t="s">
        <v>118</v>
      </c>
      <c r="V396" s="64" t="s">
        <v>898</v>
      </c>
    </row>
    <row r="397" s="5" customFormat="1" ht="24.95" customHeight="1" spans="1:22">
      <c r="A397" s="36" t="s">
        <v>899</v>
      </c>
      <c r="B397" s="23"/>
      <c r="C397" s="23"/>
      <c r="D397" s="23"/>
      <c r="E397" s="23"/>
      <c r="F397" s="23"/>
      <c r="G397" s="24"/>
      <c r="H397" s="24"/>
      <c r="I397" s="74"/>
      <c r="J397" s="74"/>
      <c r="K397" s="74"/>
      <c r="L397" s="74"/>
      <c r="M397" s="74"/>
      <c r="N397" s="74"/>
      <c r="O397" s="74"/>
      <c r="P397" s="74"/>
      <c r="Q397" s="74"/>
      <c r="R397" s="74"/>
      <c r="S397" s="74"/>
      <c r="T397" s="74"/>
      <c r="U397" s="23"/>
      <c r="V397" s="90"/>
    </row>
    <row r="398" s="4" customFormat="1" ht="24.95" customHeight="1" spans="1:22">
      <c r="A398" s="22" t="s">
        <v>32</v>
      </c>
      <c r="B398" s="23"/>
      <c r="C398" s="24"/>
      <c r="D398" s="24"/>
      <c r="E398" s="25"/>
      <c r="F398" s="26"/>
      <c r="G398" s="27"/>
      <c r="H398" s="28"/>
      <c r="I398" s="72">
        <f t="shared" ref="I398" si="67">I399+I400+I401+I402</f>
        <v>42</v>
      </c>
      <c r="J398" s="72">
        <f t="shared" ref="J398:T398" si="68">J399+J400+J401+J402</f>
        <v>55982.273</v>
      </c>
      <c r="K398" s="72">
        <f t="shared" si="68"/>
        <v>0</v>
      </c>
      <c r="L398" s="72">
        <f t="shared" si="68"/>
        <v>179.755</v>
      </c>
      <c r="M398" s="72">
        <f t="shared" si="68"/>
        <v>55802.678</v>
      </c>
      <c r="N398" s="72">
        <f t="shared" si="68"/>
        <v>8049.968</v>
      </c>
      <c r="O398" s="72">
        <f t="shared" si="68"/>
        <v>5032.32</v>
      </c>
      <c r="P398" s="72">
        <f t="shared" si="68"/>
        <v>545</v>
      </c>
      <c r="Q398" s="72">
        <f t="shared" si="68"/>
        <v>2205.71</v>
      </c>
      <c r="R398" s="72">
        <f t="shared" si="68"/>
        <v>0</v>
      </c>
      <c r="S398" s="72">
        <f t="shared" si="68"/>
        <v>0</v>
      </c>
      <c r="T398" s="72">
        <f t="shared" si="68"/>
        <v>2205.71</v>
      </c>
      <c r="U398" s="26"/>
      <c r="V398" s="88"/>
    </row>
    <row r="399" s="5" customFormat="1" ht="24.95" customHeight="1" spans="1:22">
      <c r="A399" s="42" t="s">
        <v>26</v>
      </c>
      <c r="B399" s="43"/>
      <c r="C399" s="44"/>
      <c r="D399" s="44"/>
      <c r="E399" s="45"/>
      <c r="F399" s="46"/>
      <c r="G399" s="47"/>
      <c r="H399" s="48"/>
      <c r="I399" s="76">
        <f>SUM(I403:I419)</f>
        <v>17</v>
      </c>
      <c r="J399" s="76">
        <f t="shared" ref="J399:T399" si="69">SUM(J403:J419)</f>
        <v>8049.543</v>
      </c>
      <c r="K399" s="76">
        <f t="shared" si="69"/>
        <v>0</v>
      </c>
      <c r="L399" s="76">
        <f t="shared" si="69"/>
        <v>179.755</v>
      </c>
      <c r="M399" s="76">
        <f t="shared" si="69"/>
        <v>7869.948</v>
      </c>
      <c r="N399" s="76">
        <f t="shared" si="69"/>
        <v>8049.968</v>
      </c>
      <c r="O399" s="76">
        <f t="shared" si="69"/>
        <v>5032.32</v>
      </c>
      <c r="P399" s="76">
        <f t="shared" si="69"/>
        <v>0</v>
      </c>
      <c r="Q399" s="76">
        <f t="shared" si="69"/>
        <v>1823.71</v>
      </c>
      <c r="R399" s="76">
        <f t="shared" si="69"/>
        <v>0</v>
      </c>
      <c r="S399" s="76">
        <f t="shared" si="69"/>
        <v>0</v>
      </c>
      <c r="T399" s="76">
        <f t="shared" si="69"/>
        <v>1823.71</v>
      </c>
      <c r="U399" s="46"/>
      <c r="V399" s="92"/>
    </row>
    <row r="400" s="5" customFormat="1" ht="24.95" customHeight="1" spans="1:22">
      <c r="A400" s="42" t="s">
        <v>27</v>
      </c>
      <c r="B400" s="43"/>
      <c r="C400" s="44"/>
      <c r="D400" s="44"/>
      <c r="E400" s="45"/>
      <c r="F400" s="46"/>
      <c r="G400" s="47"/>
      <c r="H400" s="48"/>
      <c r="I400" s="76">
        <f>SUM(0)</f>
        <v>0</v>
      </c>
      <c r="J400" s="76">
        <f t="shared" ref="J400:T400" si="70">SUM(0)</f>
        <v>0</v>
      </c>
      <c r="K400" s="76">
        <f t="shared" si="70"/>
        <v>0</v>
      </c>
      <c r="L400" s="76">
        <f t="shared" si="70"/>
        <v>0</v>
      </c>
      <c r="M400" s="76">
        <f t="shared" si="70"/>
        <v>0</v>
      </c>
      <c r="N400" s="76">
        <f t="shared" si="70"/>
        <v>0</v>
      </c>
      <c r="O400" s="76">
        <f t="shared" si="70"/>
        <v>0</v>
      </c>
      <c r="P400" s="76">
        <f t="shared" si="70"/>
        <v>0</v>
      </c>
      <c r="Q400" s="76">
        <f t="shared" si="70"/>
        <v>0</v>
      </c>
      <c r="R400" s="76">
        <f t="shared" si="70"/>
        <v>0</v>
      </c>
      <c r="S400" s="76">
        <f t="shared" si="70"/>
        <v>0</v>
      </c>
      <c r="T400" s="76">
        <f t="shared" si="70"/>
        <v>0</v>
      </c>
      <c r="U400" s="46"/>
      <c r="V400" s="92"/>
    </row>
    <row r="401" s="5" customFormat="1" ht="24.95" customHeight="1" spans="1:22">
      <c r="A401" s="42" t="s">
        <v>28</v>
      </c>
      <c r="B401" s="43"/>
      <c r="C401" s="44"/>
      <c r="D401" s="44"/>
      <c r="E401" s="45"/>
      <c r="F401" s="46"/>
      <c r="G401" s="47"/>
      <c r="H401" s="48"/>
      <c r="I401" s="76">
        <f>SUM(I420:I426)</f>
        <v>7</v>
      </c>
      <c r="J401" s="76">
        <f t="shared" ref="J401:T401" si="71">SUM(J420:J426)</f>
        <v>545</v>
      </c>
      <c r="K401" s="76">
        <f t="shared" si="71"/>
        <v>0</v>
      </c>
      <c r="L401" s="76">
        <f t="shared" si="71"/>
        <v>0</v>
      </c>
      <c r="M401" s="76">
        <f t="shared" si="71"/>
        <v>545</v>
      </c>
      <c r="N401" s="76">
        <f t="shared" si="71"/>
        <v>0</v>
      </c>
      <c r="O401" s="76">
        <f t="shared" si="71"/>
        <v>0</v>
      </c>
      <c r="P401" s="76">
        <f t="shared" si="71"/>
        <v>545</v>
      </c>
      <c r="Q401" s="76">
        <f t="shared" si="71"/>
        <v>382</v>
      </c>
      <c r="R401" s="76">
        <f t="shared" si="71"/>
        <v>0</v>
      </c>
      <c r="S401" s="76">
        <f t="shared" si="71"/>
        <v>0</v>
      </c>
      <c r="T401" s="76">
        <f t="shared" si="71"/>
        <v>382</v>
      </c>
      <c r="U401" s="46"/>
      <c r="V401" s="92"/>
    </row>
    <row r="402" s="5" customFormat="1" ht="24.95" customHeight="1" spans="1:22">
      <c r="A402" s="42" t="s">
        <v>30</v>
      </c>
      <c r="B402" s="43"/>
      <c r="C402" s="44"/>
      <c r="D402" s="44"/>
      <c r="E402" s="45"/>
      <c r="F402" s="46"/>
      <c r="G402" s="47"/>
      <c r="H402" s="48"/>
      <c r="I402" s="76">
        <f>SUM(I427:I444)</f>
        <v>18</v>
      </c>
      <c r="J402" s="76">
        <f t="shared" ref="J402:T402" si="72">SUM(J427:J444)</f>
        <v>47387.73</v>
      </c>
      <c r="K402" s="76">
        <f t="shared" si="72"/>
        <v>0</v>
      </c>
      <c r="L402" s="76">
        <f t="shared" si="72"/>
        <v>0</v>
      </c>
      <c r="M402" s="76">
        <f t="shared" si="72"/>
        <v>47387.73</v>
      </c>
      <c r="N402" s="76">
        <f t="shared" si="72"/>
        <v>0</v>
      </c>
      <c r="O402" s="76">
        <f t="shared" si="72"/>
        <v>0</v>
      </c>
      <c r="P402" s="76">
        <f t="shared" si="72"/>
        <v>0</v>
      </c>
      <c r="Q402" s="76">
        <f t="shared" si="72"/>
        <v>0</v>
      </c>
      <c r="R402" s="76">
        <f t="shared" si="72"/>
        <v>0</v>
      </c>
      <c r="S402" s="76">
        <f t="shared" si="72"/>
        <v>0</v>
      </c>
      <c r="T402" s="76">
        <f t="shared" si="72"/>
        <v>0</v>
      </c>
      <c r="U402" s="46"/>
      <c r="V402" s="92"/>
    </row>
    <row r="403" ht="40.5" spans="1:22">
      <c r="A403" s="48">
        <v>1</v>
      </c>
      <c r="B403" s="155" t="s">
        <v>900</v>
      </c>
      <c r="C403" s="61" t="s">
        <v>34</v>
      </c>
      <c r="D403" s="156" t="s">
        <v>899</v>
      </c>
      <c r="E403" s="48" t="s">
        <v>901</v>
      </c>
      <c r="F403" s="155" t="s">
        <v>902</v>
      </c>
      <c r="G403" s="156">
        <v>2021.01</v>
      </c>
      <c r="H403" s="156">
        <v>2021</v>
      </c>
      <c r="I403" s="162">
        <v>1</v>
      </c>
      <c r="J403" s="162">
        <v>390</v>
      </c>
      <c r="K403" s="162"/>
      <c r="L403" s="162"/>
      <c r="M403" s="162">
        <v>390</v>
      </c>
      <c r="N403" s="162">
        <v>390</v>
      </c>
      <c r="O403" s="162">
        <v>0</v>
      </c>
      <c r="P403" s="162"/>
      <c r="Q403" s="162">
        <v>200</v>
      </c>
      <c r="R403" s="162"/>
      <c r="S403" s="162"/>
      <c r="T403" s="162">
        <v>200</v>
      </c>
      <c r="U403" s="64" t="s">
        <v>37</v>
      </c>
      <c r="V403" s="163"/>
    </row>
    <row r="404" ht="40.5" spans="1:22">
      <c r="A404" s="48">
        <v>2</v>
      </c>
      <c r="B404" s="155" t="s">
        <v>903</v>
      </c>
      <c r="C404" s="61" t="s">
        <v>34</v>
      </c>
      <c r="D404" s="156" t="s">
        <v>899</v>
      </c>
      <c r="E404" s="48" t="s">
        <v>901</v>
      </c>
      <c r="F404" s="155" t="s">
        <v>904</v>
      </c>
      <c r="G404" s="156">
        <v>2021.01</v>
      </c>
      <c r="H404" s="156">
        <v>2021</v>
      </c>
      <c r="I404" s="162">
        <v>1</v>
      </c>
      <c r="J404" s="162">
        <v>98.838</v>
      </c>
      <c r="K404" s="162"/>
      <c r="L404" s="162">
        <v>52.02</v>
      </c>
      <c r="M404" s="162">
        <f>33.813+13.005</f>
        <v>46.818</v>
      </c>
      <c r="N404" s="162">
        <v>98.838</v>
      </c>
      <c r="O404" s="162">
        <v>65.025</v>
      </c>
      <c r="P404" s="162"/>
      <c r="Q404" s="162">
        <v>30</v>
      </c>
      <c r="R404" s="162"/>
      <c r="S404" s="162"/>
      <c r="T404" s="162">
        <v>30</v>
      </c>
      <c r="U404" s="64" t="s">
        <v>37</v>
      </c>
      <c r="V404" s="46"/>
    </row>
    <row r="405" ht="40.5" spans="1:22">
      <c r="A405" s="48">
        <v>3</v>
      </c>
      <c r="B405" s="46" t="s">
        <v>905</v>
      </c>
      <c r="C405" s="61" t="s">
        <v>34</v>
      </c>
      <c r="D405" s="48" t="s">
        <v>899</v>
      </c>
      <c r="E405" s="48" t="s">
        <v>901</v>
      </c>
      <c r="F405" s="46" t="s">
        <v>906</v>
      </c>
      <c r="G405" s="156">
        <v>2021.01</v>
      </c>
      <c r="H405" s="76">
        <v>2021</v>
      </c>
      <c r="I405" s="76">
        <v>1</v>
      </c>
      <c r="J405" s="76">
        <v>251</v>
      </c>
      <c r="K405" s="76"/>
      <c r="L405" s="76">
        <v>91.035</v>
      </c>
      <c r="M405" s="76">
        <v>160</v>
      </c>
      <c r="N405" s="76">
        <v>251</v>
      </c>
      <c r="O405" s="76">
        <v>146</v>
      </c>
      <c r="P405" s="76"/>
      <c r="Q405" s="76">
        <v>75</v>
      </c>
      <c r="R405" s="76"/>
      <c r="S405" s="76"/>
      <c r="T405" s="76">
        <v>75</v>
      </c>
      <c r="U405" s="64" t="s">
        <v>37</v>
      </c>
      <c r="V405" s="46"/>
    </row>
    <row r="406" ht="40.5" spans="1:22">
      <c r="A406" s="48">
        <v>4</v>
      </c>
      <c r="B406" s="46" t="s">
        <v>907</v>
      </c>
      <c r="C406" s="61" t="s">
        <v>34</v>
      </c>
      <c r="D406" s="48" t="s">
        <v>899</v>
      </c>
      <c r="E406" s="48" t="s">
        <v>901</v>
      </c>
      <c r="F406" s="46" t="s">
        <v>908</v>
      </c>
      <c r="G406" s="156">
        <v>2021.01</v>
      </c>
      <c r="H406" s="76">
        <v>2021</v>
      </c>
      <c r="I406" s="76">
        <v>1</v>
      </c>
      <c r="J406" s="76">
        <v>82.575</v>
      </c>
      <c r="K406" s="76"/>
      <c r="L406" s="76">
        <v>36.7</v>
      </c>
      <c r="M406" s="76">
        <v>46</v>
      </c>
      <c r="N406" s="76">
        <v>83</v>
      </c>
      <c r="O406" s="76">
        <v>45.875</v>
      </c>
      <c r="P406" s="76"/>
      <c r="Q406" s="76">
        <v>25</v>
      </c>
      <c r="R406" s="76"/>
      <c r="S406" s="76"/>
      <c r="T406" s="76">
        <v>25</v>
      </c>
      <c r="U406" s="64" t="s">
        <v>37</v>
      </c>
      <c r="V406" s="46"/>
    </row>
    <row r="407" ht="81" customHeight="1" spans="1:22">
      <c r="A407" s="48">
        <v>5</v>
      </c>
      <c r="B407" s="46" t="s">
        <v>909</v>
      </c>
      <c r="C407" s="61" t="s">
        <v>34</v>
      </c>
      <c r="D407" s="48" t="s">
        <v>899</v>
      </c>
      <c r="E407" s="48" t="s">
        <v>901</v>
      </c>
      <c r="F407" s="46" t="s">
        <v>910</v>
      </c>
      <c r="G407" s="48">
        <v>2018.01</v>
      </c>
      <c r="H407" s="76" t="s">
        <v>911</v>
      </c>
      <c r="I407" s="76">
        <v>1</v>
      </c>
      <c r="J407" s="76">
        <v>2400</v>
      </c>
      <c r="K407" s="76"/>
      <c r="L407" s="76"/>
      <c r="M407" s="76">
        <v>2400</v>
      </c>
      <c r="N407" s="76">
        <v>2400</v>
      </c>
      <c r="O407" s="76">
        <v>1850</v>
      </c>
      <c r="P407" s="76"/>
      <c r="Q407" s="76">
        <v>400</v>
      </c>
      <c r="R407" s="76"/>
      <c r="S407" s="76"/>
      <c r="T407" s="76">
        <v>400</v>
      </c>
      <c r="U407" s="64" t="s">
        <v>37</v>
      </c>
      <c r="V407" s="46"/>
    </row>
    <row r="408" ht="95" customHeight="1" spans="1:22">
      <c r="A408" s="48">
        <v>6</v>
      </c>
      <c r="B408" s="46" t="s">
        <v>912</v>
      </c>
      <c r="C408" s="61" t="s">
        <v>34</v>
      </c>
      <c r="D408" s="48" t="s">
        <v>899</v>
      </c>
      <c r="E408" s="48" t="s">
        <v>901</v>
      </c>
      <c r="F408" s="46" t="s">
        <v>913</v>
      </c>
      <c r="G408" s="48">
        <v>2019.01</v>
      </c>
      <c r="H408" s="76" t="s">
        <v>705</v>
      </c>
      <c r="I408" s="76">
        <v>1</v>
      </c>
      <c r="J408" s="76">
        <v>2500</v>
      </c>
      <c r="K408" s="76"/>
      <c r="L408" s="76"/>
      <c r="M408" s="76">
        <v>2500</v>
      </c>
      <c r="N408" s="76">
        <v>2500</v>
      </c>
      <c r="O408" s="76">
        <v>1600</v>
      </c>
      <c r="P408" s="76"/>
      <c r="Q408" s="76">
        <v>530</v>
      </c>
      <c r="R408" s="76"/>
      <c r="S408" s="76"/>
      <c r="T408" s="76">
        <v>530</v>
      </c>
      <c r="U408" s="64" t="s">
        <v>37</v>
      </c>
      <c r="V408" s="46"/>
    </row>
    <row r="409" ht="40.5" spans="1:22">
      <c r="A409" s="48">
        <v>7</v>
      </c>
      <c r="B409" s="46" t="s">
        <v>914</v>
      </c>
      <c r="C409" s="61" t="s">
        <v>34</v>
      </c>
      <c r="D409" s="48" t="s">
        <v>899</v>
      </c>
      <c r="E409" s="48" t="s">
        <v>901</v>
      </c>
      <c r="F409" s="46" t="s">
        <v>915</v>
      </c>
      <c r="G409" s="48">
        <v>2019.01</v>
      </c>
      <c r="H409" s="76" t="s">
        <v>705</v>
      </c>
      <c r="I409" s="76">
        <v>1</v>
      </c>
      <c r="J409" s="76">
        <v>380</v>
      </c>
      <c r="K409" s="76"/>
      <c r="L409" s="76"/>
      <c r="M409" s="76">
        <v>380</v>
      </c>
      <c r="N409" s="76">
        <v>380</v>
      </c>
      <c r="O409" s="76">
        <v>260</v>
      </c>
      <c r="P409" s="76"/>
      <c r="Q409" s="76">
        <v>110</v>
      </c>
      <c r="R409" s="76"/>
      <c r="S409" s="76"/>
      <c r="T409" s="76">
        <v>110</v>
      </c>
      <c r="U409" s="64" t="s">
        <v>37</v>
      </c>
      <c r="V409" s="46"/>
    </row>
    <row r="410" ht="40.5" spans="1:22">
      <c r="A410" s="48">
        <v>8</v>
      </c>
      <c r="B410" s="46" t="s">
        <v>916</v>
      </c>
      <c r="C410" s="61" t="s">
        <v>34</v>
      </c>
      <c r="D410" s="48" t="s">
        <v>899</v>
      </c>
      <c r="E410" s="48" t="s">
        <v>901</v>
      </c>
      <c r="F410" s="46" t="s">
        <v>917</v>
      </c>
      <c r="G410" s="48">
        <v>2019.01</v>
      </c>
      <c r="H410" s="76" t="s">
        <v>705</v>
      </c>
      <c r="I410" s="76">
        <v>1</v>
      </c>
      <c r="J410" s="76">
        <v>1000</v>
      </c>
      <c r="K410" s="76"/>
      <c r="L410" s="76"/>
      <c r="M410" s="76">
        <v>1000</v>
      </c>
      <c r="N410" s="76">
        <v>1000</v>
      </c>
      <c r="O410" s="76">
        <v>550</v>
      </c>
      <c r="P410" s="76"/>
      <c r="Q410" s="76">
        <v>100</v>
      </c>
      <c r="R410" s="76"/>
      <c r="S410" s="76"/>
      <c r="T410" s="76">
        <v>100</v>
      </c>
      <c r="U410" s="64" t="s">
        <v>37</v>
      </c>
      <c r="V410" s="46"/>
    </row>
    <row r="411" ht="40.5" spans="1:22">
      <c r="A411" s="48">
        <v>9</v>
      </c>
      <c r="B411" s="155" t="s">
        <v>918</v>
      </c>
      <c r="C411" s="61" t="s">
        <v>34</v>
      </c>
      <c r="D411" s="156" t="s">
        <v>899</v>
      </c>
      <c r="E411" s="48" t="s">
        <v>901</v>
      </c>
      <c r="F411" s="155" t="s">
        <v>919</v>
      </c>
      <c r="G411" s="156">
        <v>2020.01</v>
      </c>
      <c r="H411" s="156">
        <v>2020</v>
      </c>
      <c r="I411" s="162">
        <v>1</v>
      </c>
      <c r="J411" s="162">
        <v>70</v>
      </c>
      <c r="K411" s="162"/>
      <c r="L411" s="162"/>
      <c r="M411" s="162">
        <v>70</v>
      </c>
      <c r="N411" s="162">
        <v>70</v>
      </c>
      <c r="O411" s="162">
        <v>0</v>
      </c>
      <c r="P411" s="162"/>
      <c r="Q411" s="162">
        <v>23</v>
      </c>
      <c r="R411" s="162"/>
      <c r="S411" s="162"/>
      <c r="T411" s="162">
        <v>23</v>
      </c>
      <c r="U411" s="64" t="s">
        <v>37</v>
      </c>
      <c r="V411" s="164"/>
    </row>
    <row r="412" ht="40.5" spans="1:22">
      <c r="A412" s="48">
        <v>10</v>
      </c>
      <c r="B412" s="155" t="s">
        <v>920</v>
      </c>
      <c r="C412" s="61" t="s">
        <v>34</v>
      </c>
      <c r="D412" s="156" t="s">
        <v>899</v>
      </c>
      <c r="E412" s="48" t="s">
        <v>901</v>
      </c>
      <c r="F412" s="155" t="s">
        <v>921</v>
      </c>
      <c r="G412" s="156">
        <v>2020.01</v>
      </c>
      <c r="H412" s="156" t="s">
        <v>128</v>
      </c>
      <c r="I412" s="162">
        <v>1</v>
      </c>
      <c r="J412" s="162">
        <v>72.43</v>
      </c>
      <c r="K412" s="162"/>
      <c r="L412" s="162"/>
      <c r="M412" s="162">
        <v>72.43</v>
      </c>
      <c r="N412" s="162">
        <v>72.43</v>
      </c>
      <c r="O412" s="162">
        <v>36.21</v>
      </c>
      <c r="P412" s="162"/>
      <c r="Q412" s="162">
        <v>36.22</v>
      </c>
      <c r="R412" s="162"/>
      <c r="S412" s="162"/>
      <c r="T412" s="162">
        <v>36.22</v>
      </c>
      <c r="U412" s="64" t="s">
        <v>37</v>
      </c>
      <c r="V412" s="164"/>
    </row>
    <row r="413" ht="40.5" spans="1:22">
      <c r="A413" s="48">
        <v>11</v>
      </c>
      <c r="B413" s="155" t="s">
        <v>922</v>
      </c>
      <c r="C413" s="61" t="s">
        <v>34</v>
      </c>
      <c r="D413" s="156" t="s">
        <v>899</v>
      </c>
      <c r="E413" s="48" t="s">
        <v>901</v>
      </c>
      <c r="F413" s="155" t="s">
        <v>923</v>
      </c>
      <c r="G413" s="156">
        <v>2017.01</v>
      </c>
      <c r="H413" s="156" t="s">
        <v>773</v>
      </c>
      <c r="I413" s="162">
        <v>1</v>
      </c>
      <c r="J413" s="162">
        <v>45.28</v>
      </c>
      <c r="K413" s="162"/>
      <c r="L413" s="162"/>
      <c r="M413" s="162">
        <v>45.28</v>
      </c>
      <c r="N413" s="162">
        <v>45.28</v>
      </c>
      <c r="O413" s="162">
        <v>31.63</v>
      </c>
      <c r="P413" s="162"/>
      <c r="Q413" s="162">
        <v>13.65</v>
      </c>
      <c r="R413" s="162"/>
      <c r="S413" s="162"/>
      <c r="T413" s="162">
        <v>13.65</v>
      </c>
      <c r="U413" s="64" t="s">
        <v>37</v>
      </c>
      <c r="V413" s="164"/>
    </row>
    <row r="414" ht="40.5" spans="1:22">
      <c r="A414" s="48">
        <v>12</v>
      </c>
      <c r="B414" s="155" t="s">
        <v>924</v>
      </c>
      <c r="C414" s="61" t="s">
        <v>34</v>
      </c>
      <c r="D414" s="156" t="s">
        <v>899</v>
      </c>
      <c r="E414" s="48" t="s">
        <v>901</v>
      </c>
      <c r="F414" s="155" t="s">
        <v>923</v>
      </c>
      <c r="G414" s="156">
        <v>2017.01</v>
      </c>
      <c r="H414" s="156" t="s">
        <v>773</v>
      </c>
      <c r="I414" s="162">
        <v>1</v>
      </c>
      <c r="J414" s="162">
        <v>29.42</v>
      </c>
      <c r="K414" s="162"/>
      <c r="L414" s="162"/>
      <c r="M414" s="162">
        <v>29.42</v>
      </c>
      <c r="N414" s="162">
        <v>29.42</v>
      </c>
      <c r="O414" s="162">
        <v>20.58</v>
      </c>
      <c r="P414" s="162"/>
      <c r="Q414" s="162">
        <v>8.84</v>
      </c>
      <c r="R414" s="162"/>
      <c r="S414" s="162"/>
      <c r="T414" s="162">
        <v>8.84</v>
      </c>
      <c r="U414" s="64" t="s">
        <v>37</v>
      </c>
      <c r="V414" s="164"/>
    </row>
    <row r="415" ht="40.5" spans="1:22">
      <c r="A415" s="48">
        <v>13</v>
      </c>
      <c r="B415" s="155" t="s">
        <v>925</v>
      </c>
      <c r="C415" s="61" t="s">
        <v>34</v>
      </c>
      <c r="D415" s="156" t="s">
        <v>899</v>
      </c>
      <c r="E415" s="48" t="s">
        <v>901</v>
      </c>
      <c r="F415" s="155" t="s">
        <v>926</v>
      </c>
      <c r="G415" s="157">
        <v>2021.01</v>
      </c>
      <c r="H415" s="157">
        <v>2021</v>
      </c>
      <c r="I415" s="162">
        <v>1</v>
      </c>
      <c r="J415" s="162">
        <v>40</v>
      </c>
      <c r="K415" s="162"/>
      <c r="L415" s="162"/>
      <c r="M415" s="162">
        <v>40</v>
      </c>
      <c r="N415" s="162">
        <v>40</v>
      </c>
      <c r="O415" s="162">
        <v>28</v>
      </c>
      <c r="P415" s="162"/>
      <c r="Q415" s="162">
        <v>8</v>
      </c>
      <c r="R415" s="162"/>
      <c r="S415" s="162"/>
      <c r="T415" s="162">
        <v>8</v>
      </c>
      <c r="U415" s="64" t="s">
        <v>37</v>
      </c>
      <c r="V415" s="160"/>
    </row>
    <row r="416" ht="40.5" spans="1:22">
      <c r="A416" s="48">
        <v>14</v>
      </c>
      <c r="B416" s="155" t="s">
        <v>927</v>
      </c>
      <c r="C416" s="61" t="s">
        <v>34</v>
      </c>
      <c r="D416" s="156" t="s">
        <v>899</v>
      </c>
      <c r="E416" s="48" t="s">
        <v>901</v>
      </c>
      <c r="F416" s="155" t="s">
        <v>928</v>
      </c>
      <c r="G416" s="157">
        <v>2021.01</v>
      </c>
      <c r="H416" s="157">
        <v>2021</v>
      </c>
      <c r="I416" s="162">
        <v>1</v>
      </c>
      <c r="J416" s="162">
        <v>90</v>
      </c>
      <c r="K416" s="162"/>
      <c r="L416" s="162"/>
      <c r="M416" s="162">
        <v>90</v>
      </c>
      <c r="N416" s="162">
        <v>90</v>
      </c>
      <c r="O416" s="162">
        <v>63</v>
      </c>
      <c r="P416" s="162"/>
      <c r="Q416" s="162">
        <v>18</v>
      </c>
      <c r="R416" s="162"/>
      <c r="S416" s="162"/>
      <c r="T416" s="162">
        <v>18</v>
      </c>
      <c r="U416" s="64" t="s">
        <v>37</v>
      </c>
      <c r="V416" s="160"/>
    </row>
    <row r="417" ht="48" customHeight="1" spans="1:22">
      <c r="A417" s="48">
        <v>15</v>
      </c>
      <c r="B417" s="46" t="s">
        <v>929</v>
      </c>
      <c r="C417" s="61" t="s">
        <v>34</v>
      </c>
      <c r="D417" s="48" t="s">
        <v>899</v>
      </c>
      <c r="E417" s="48" t="s">
        <v>901</v>
      </c>
      <c r="F417" s="46" t="s">
        <v>930</v>
      </c>
      <c r="G417" s="48">
        <v>2021.01</v>
      </c>
      <c r="H417" s="157">
        <v>2021</v>
      </c>
      <c r="I417" s="76">
        <v>1</v>
      </c>
      <c r="J417" s="76">
        <v>420</v>
      </c>
      <c r="K417" s="76"/>
      <c r="L417" s="76"/>
      <c r="M417" s="76">
        <v>420</v>
      </c>
      <c r="N417" s="76">
        <v>420</v>
      </c>
      <c r="O417" s="76">
        <v>210</v>
      </c>
      <c r="P417" s="76"/>
      <c r="Q417" s="76">
        <v>210</v>
      </c>
      <c r="R417" s="76"/>
      <c r="S417" s="76"/>
      <c r="T417" s="76">
        <v>210</v>
      </c>
      <c r="U417" s="64" t="s">
        <v>37</v>
      </c>
      <c r="V417" s="46" t="s">
        <v>931</v>
      </c>
    </row>
    <row r="418" ht="40.5" spans="1:22">
      <c r="A418" s="48">
        <v>16</v>
      </c>
      <c r="B418" s="46" t="s">
        <v>932</v>
      </c>
      <c r="C418" s="61" t="s">
        <v>34</v>
      </c>
      <c r="D418" s="48" t="s">
        <v>933</v>
      </c>
      <c r="E418" s="48" t="s">
        <v>901</v>
      </c>
      <c r="F418" s="46" t="s">
        <v>934</v>
      </c>
      <c r="G418" s="158" t="s">
        <v>935</v>
      </c>
      <c r="H418" s="157">
        <v>2021</v>
      </c>
      <c r="I418" s="76">
        <v>1</v>
      </c>
      <c r="J418" s="76">
        <v>90</v>
      </c>
      <c r="K418" s="76"/>
      <c r="L418" s="76"/>
      <c r="M418" s="76">
        <v>90</v>
      </c>
      <c r="N418" s="76">
        <v>90</v>
      </c>
      <c r="O418" s="76">
        <v>63</v>
      </c>
      <c r="P418" s="76"/>
      <c r="Q418" s="76">
        <v>18</v>
      </c>
      <c r="R418" s="76"/>
      <c r="S418" s="76"/>
      <c r="T418" s="76">
        <v>18</v>
      </c>
      <c r="U418" s="64" t="s">
        <v>37</v>
      </c>
      <c r="V418" s="46" t="s">
        <v>936</v>
      </c>
    </row>
    <row r="419" ht="40.5" spans="1:22">
      <c r="A419" s="48">
        <v>17</v>
      </c>
      <c r="B419" s="46" t="s">
        <v>937</v>
      </c>
      <c r="C419" s="61" t="s">
        <v>34</v>
      </c>
      <c r="D419" s="48" t="s">
        <v>933</v>
      </c>
      <c r="E419" s="48" t="s">
        <v>901</v>
      </c>
      <c r="F419" s="46" t="s">
        <v>938</v>
      </c>
      <c r="G419" s="158" t="s">
        <v>935</v>
      </c>
      <c r="H419" s="157">
        <v>2021</v>
      </c>
      <c r="I419" s="76">
        <v>1</v>
      </c>
      <c r="J419" s="76">
        <v>90</v>
      </c>
      <c r="K419" s="76"/>
      <c r="L419" s="76"/>
      <c r="M419" s="76">
        <v>90</v>
      </c>
      <c r="N419" s="76">
        <v>90</v>
      </c>
      <c r="O419" s="76">
        <v>63</v>
      </c>
      <c r="P419" s="76"/>
      <c r="Q419" s="76">
        <v>18</v>
      </c>
      <c r="R419" s="76"/>
      <c r="S419" s="76"/>
      <c r="T419" s="76">
        <v>18</v>
      </c>
      <c r="U419" s="64" t="s">
        <v>37</v>
      </c>
      <c r="V419" s="46" t="s">
        <v>939</v>
      </c>
    </row>
    <row r="420" ht="40.5" spans="1:22">
      <c r="A420" s="48">
        <v>18</v>
      </c>
      <c r="B420" s="46" t="s">
        <v>940</v>
      </c>
      <c r="C420" s="48" t="s">
        <v>69</v>
      </c>
      <c r="D420" s="48" t="s">
        <v>899</v>
      </c>
      <c r="E420" s="48" t="s">
        <v>901</v>
      </c>
      <c r="F420" s="46" t="s">
        <v>941</v>
      </c>
      <c r="G420" s="48">
        <v>2022.06</v>
      </c>
      <c r="H420" s="48">
        <v>2022</v>
      </c>
      <c r="I420" s="76">
        <v>1</v>
      </c>
      <c r="J420" s="76">
        <v>80</v>
      </c>
      <c r="K420" s="76"/>
      <c r="L420" s="76"/>
      <c r="M420" s="76">
        <v>80</v>
      </c>
      <c r="N420" s="162"/>
      <c r="O420" s="76"/>
      <c r="P420" s="76">
        <v>80</v>
      </c>
      <c r="Q420" s="76">
        <v>56</v>
      </c>
      <c r="R420" s="76"/>
      <c r="S420" s="76"/>
      <c r="T420" s="76">
        <v>56</v>
      </c>
      <c r="U420" s="46" t="s">
        <v>942</v>
      </c>
      <c r="V420" s="46" t="s">
        <v>943</v>
      </c>
    </row>
    <row r="421" ht="40.5" spans="1:22">
      <c r="A421" s="48">
        <v>19</v>
      </c>
      <c r="B421" s="155" t="s">
        <v>944</v>
      </c>
      <c r="C421" s="48" t="s">
        <v>69</v>
      </c>
      <c r="D421" s="156" t="s">
        <v>899</v>
      </c>
      <c r="E421" s="48" t="s">
        <v>901</v>
      </c>
      <c r="F421" s="155" t="s">
        <v>945</v>
      </c>
      <c r="G421" s="156">
        <v>2022.06</v>
      </c>
      <c r="H421" s="156">
        <v>2022</v>
      </c>
      <c r="I421" s="162">
        <v>1</v>
      </c>
      <c r="J421" s="162">
        <v>95</v>
      </c>
      <c r="K421" s="162"/>
      <c r="L421" s="162"/>
      <c r="M421" s="162">
        <v>95</v>
      </c>
      <c r="N421" s="162"/>
      <c r="O421" s="162"/>
      <c r="P421" s="162">
        <v>95</v>
      </c>
      <c r="Q421" s="162">
        <v>67</v>
      </c>
      <c r="R421" s="162"/>
      <c r="S421" s="162"/>
      <c r="T421" s="162">
        <v>67</v>
      </c>
      <c r="U421" s="163" t="s">
        <v>945</v>
      </c>
      <c r="V421" s="163" t="s">
        <v>946</v>
      </c>
    </row>
    <row r="422" ht="45" customHeight="1" spans="1:22">
      <c r="A422" s="48">
        <v>20</v>
      </c>
      <c r="B422" s="46" t="s">
        <v>947</v>
      </c>
      <c r="C422" s="48" t="s">
        <v>69</v>
      </c>
      <c r="D422" s="48" t="s">
        <v>948</v>
      </c>
      <c r="E422" s="48" t="s">
        <v>949</v>
      </c>
      <c r="F422" s="46" t="s">
        <v>950</v>
      </c>
      <c r="G422" s="48">
        <v>2022.09</v>
      </c>
      <c r="H422" s="48">
        <v>2022</v>
      </c>
      <c r="I422" s="76">
        <v>1</v>
      </c>
      <c r="J422" s="76">
        <v>90</v>
      </c>
      <c r="K422" s="76"/>
      <c r="L422" s="76"/>
      <c r="M422" s="76">
        <v>90</v>
      </c>
      <c r="N422" s="76"/>
      <c r="O422" s="76"/>
      <c r="P422" s="76">
        <v>90</v>
      </c>
      <c r="Q422" s="76">
        <v>63</v>
      </c>
      <c r="R422" s="76"/>
      <c r="S422" s="76"/>
      <c r="T422" s="76">
        <v>63</v>
      </c>
      <c r="U422" s="46" t="s">
        <v>145</v>
      </c>
      <c r="V422" s="46" t="s">
        <v>951</v>
      </c>
    </row>
    <row r="423" ht="40.5" spans="1:22">
      <c r="A423" s="48">
        <v>21</v>
      </c>
      <c r="B423" s="46" t="s">
        <v>952</v>
      </c>
      <c r="C423" s="48" t="s">
        <v>69</v>
      </c>
      <c r="D423" s="48" t="s">
        <v>899</v>
      </c>
      <c r="E423" s="48" t="s">
        <v>901</v>
      </c>
      <c r="F423" s="46" t="s">
        <v>953</v>
      </c>
      <c r="G423" s="48">
        <v>2022.03</v>
      </c>
      <c r="H423" s="48">
        <v>2022</v>
      </c>
      <c r="I423" s="76">
        <v>1</v>
      </c>
      <c r="J423" s="76">
        <v>90</v>
      </c>
      <c r="K423" s="76"/>
      <c r="L423" s="76"/>
      <c r="M423" s="76">
        <v>90</v>
      </c>
      <c r="N423" s="76"/>
      <c r="O423" s="76"/>
      <c r="P423" s="76">
        <v>90</v>
      </c>
      <c r="Q423" s="76">
        <v>63</v>
      </c>
      <c r="R423" s="76"/>
      <c r="S423" s="76"/>
      <c r="T423" s="76">
        <v>63</v>
      </c>
      <c r="U423" s="46" t="s">
        <v>145</v>
      </c>
      <c r="V423" s="46" t="s">
        <v>954</v>
      </c>
    </row>
    <row r="424" ht="40.5" spans="1:22">
      <c r="A424" s="48">
        <v>22</v>
      </c>
      <c r="B424" s="155" t="s">
        <v>955</v>
      </c>
      <c r="C424" s="48" t="s">
        <v>69</v>
      </c>
      <c r="D424" s="48" t="s">
        <v>956</v>
      </c>
      <c r="E424" s="48" t="s">
        <v>901</v>
      </c>
      <c r="F424" s="46" t="s">
        <v>957</v>
      </c>
      <c r="G424" s="48">
        <v>2022.03</v>
      </c>
      <c r="H424" s="48">
        <v>2022</v>
      </c>
      <c r="I424" s="76">
        <v>1</v>
      </c>
      <c r="J424" s="76">
        <v>60</v>
      </c>
      <c r="K424" s="76"/>
      <c r="L424" s="76"/>
      <c r="M424" s="76">
        <v>60</v>
      </c>
      <c r="N424" s="76"/>
      <c r="O424" s="76"/>
      <c r="P424" s="76">
        <v>60</v>
      </c>
      <c r="Q424" s="76">
        <v>42</v>
      </c>
      <c r="R424" s="76"/>
      <c r="S424" s="76"/>
      <c r="T424" s="76">
        <v>42</v>
      </c>
      <c r="U424" s="46" t="s">
        <v>145</v>
      </c>
      <c r="V424" s="46" t="s">
        <v>958</v>
      </c>
    </row>
    <row r="425" ht="40.5" spans="1:22">
      <c r="A425" s="48">
        <v>23</v>
      </c>
      <c r="B425" s="155" t="s">
        <v>959</v>
      </c>
      <c r="C425" s="156" t="s">
        <v>69</v>
      </c>
      <c r="D425" s="156" t="s">
        <v>899</v>
      </c>
      <c r="E425" s="48" t="s">
        <v>901</v>
      </c>
      <c r="F425" s="155" t="s">
        <v>926</v>
      </c>
      <c r="G425" s="157">
        <v>2022.03</v>
      </c>
      <c r="H425" s="156">
        <v>2022</v>
      </c>
      <c r="I425" s="76">
        <v>1</v>
      </c>
      <c r="J425" s="162">
        <v>40</v>
      </c>
      <c r="K425" s="162"/>
      <c r="L425" s="162"/>
      <c r="M425" s="162">
        <v>40</v>
      </c>
      <c r="N425" s="162"/>
      <c r="O425" s="162"/>
      <c r="P425" s="162">
        <v>40</v>
      </c>
      <c r="Q425" s="162">
        <v>28</v>
      </c>
      <c r="R425" s="162"/>
      <c r="S425" s="162"/>
      <c r="T425" s="162">
        <v>28</v>
      </c>
      <c r="U425" s="46" t="s">
        <v>145</v>
      </c>
      <c r="V425" s="160" t="s">
        <v>960</v>
      </c>
    </row>
    <row r="426" ht="40.5" spans="1:22">
      <c r="A426" s="48">
        <v>24</v>
      </c>
      <c r="B426" s="155" t="s">
        <v>961</v>
      </c>
      <c r="C426" s="156" t="s">
        <v>69</v>
      </c>
      <c r="D426" s="156" t="s">
        <v>899</v>
      </c>
      <c r="E426" s="48" t="s">
        <v>901</v>
      </c>
      <c r="F426" s="155" t="s">
        <v>928</v>
      </c>
      <c r="G426" s="157">
        <v>2022.02</v>
      </c>
      <c r="H426" s="156">
        <v>2022</v>
      </c>
      <c r="I426" s="76">
        <v>1</v>
      </c>
      <c r="J426" s="162">
        <v>90</v>
      </c>
      <c r="K426" s="162"/>
      <c r="L426" s="162"/>
      <c r="M426" s="162">
        <v>90</v>
      </c>
      <c r="N426" s="162"/>
      <c r="O426" s="162"/>
      <c r="P426" s="162">
        <v>90</v>
      </c>
      <c r="Q426" s="162">
        <v>63</v>
      </c>
      <c r="R426" s="162"/>
      <c r="S426" s="162"/>
      <c r="T426" s="162">
        <v>63</v>
      </c>
      <c r="U426" s="155" t="s">
        <v>962</v>
      </c>
      <c r="V426" s="160" t="s">
        <v>963</v>
      </c>
    </row>
    <row r="427" ht="98" customHeight="1" spans="1:22">
      <c r="A427" s="48">
        <v>25</v>
      </c>
      <c r="B427" s="46" t="s">
        <v>964</v>
      </c>
      <c r="C427" s="48" t="s">
        <v>116</v>
      </c>
      <c r="D427" s="48" t="s">
        <v>899</v>
      </c>
      <c r="E427" s="48" t="s">
        <v>901</v>
      </c>
      <c r="F427" s="46" t="s">
        <v>965</v>
      </c>
      <c r="G427" s="48"/>
      <c r="H427" s="48"/>
      <c r="I427" s="76">
        <v>1</v>
      </c>
      <c r="J427" s="76">
        <v>40369.73</v>
      </c>
      <c r="K427" s="76"/>
      <c r="L427" s="76"/>
      <c r="M427" s="76">
        <v>40369.73</v>
      </c>
      <c r="N427" s="76"/>
      <c r="O427" s="76"/>
      <c r="P427" s="76"/>
      <c r="Q427" s="76"/>
      <c r="R427" s="76"/>
      <c r="S427" s="76"/>
      <c r="T427" s="76"/>
      <c r="U427" s="64" t="s">
        <v>118</v>
      </c>
      <c r="V427" s="46" t="s">
        <v>966</v>
      </c>
    </row>
    <row r="428" ht="48" customHeight="1" spans="1:22">
      <c r="A428" s="48">
        <v>26</v>
      </c>
      <c r="B428" s="46" t="s">
        <v>967</v>
      </c>
      <c r="C428" s="48" t="s">
        <v>116</v>
      </c>
      <c r="D428" s="48" t="s">
        <v>899</v>
      </c>
      <c r="E428" s="48" t="s">
        <v>901</v>
      </c>
      <c r="F428" s="46" t="s">
        <v>968</v>
      </c>
      <c r="G428" s="48"/>
      <c r="H428" s="48"/>
      <c r="I428" s="76">
        <v>1</v>
      </c>
      <c r="J428" s="76">
        <v>90</v>
      </c>
      <c r="K428" s="76"/>
      <c r="L428" s="76"/>
      <c r="M428" s="76">
        <v>90</v>
      </c>
      <c r="N428" s="162"/>
      <c r="O428" s="76"/>
      <c r="P428" s="76"/>
      <c r="Q428" s="76"/>
      <c r="R428" s="76"/>
      <c r="S428" s="76"/>
      <c r="T428" s="76"/>
      <c r="U428" s="46" t="s">
        <v>969</v>
      </c>
      <c r="V428" s="46" t="s">
        <v>970</v>
      </c>
    </row>
    <row r="429" ht="48" customHeight="1" spans="1:22">
      <c r="A429" s="48">
        <v>27</v>
      </c>
      <c r="B429" s="46" t="s">
        <v>971</v>
      </c>
      <c r="C429" s="48" t="s">
        <v>116</v>
      </c>
      <c r="D429" s="48" t="s">
        <v>899</v>
      </c>
      <c r="E429" s="48" t="s">
        <v>901</v>
      </c>
      <c r="F429" s="46" t="s">
        <v>972</v>
      </c>
      <c r="G429" s="48"/>
      <c r="H429" s="48"/>
      <c r="I429" s="76">
        <v>1</v>
      </c>
      <c r="J429" s="76">
        <v>180</v>
      </c>
      <c r="K429" s="76"/>
      <c r="L429" s="76"/>
      <c r="M429" s="76">
        <v>180</v>
      </c>
      <c r="N429" s="76"/>
      <c r="O429" s="76"/>
      <c r="P429" s="76"/>
      <c r="Q429" s="76"/>
      <c r="R429" s="76"/>
      <c r="S429" s="76"/>
      <c r="T429" s="76"/>
      <c r="U429" s="46" t="s">
        <v>969</v>
      </c>
      <c r="V429" s="46" t="s">
        <v>973</v>
      </c>
    </row>
    <row r="430" ht="61" customHeight="1" spans="1:22">
      <c r="A430" s="48">
        <v>28</v>
      </c>
      <c r="B430" s="46" t="s">
        <v>974</v>
      </c>
      <c r="C430" s="48" t="s">
        <v>116</v>
      </c>
      <c r="D430" s="48" t="s">
        <v>899</v>
      </c>
      <c r="E430" s="48" t="s">
        <v>901</v>
      </c>
      <c r="F430" s="46" t="s">
        <v>975</v>
      </c>
      <c r="G430" s="48"/>
      <c r="H430" s="48"/>
      <c r="I430" s="76">
        <v>1</v>
      </c>
      <c r="J430" s="76">
        <v>390</v>
      </c>
      <c r="K430" s="76"/>
      <c r="L430" s="76"/>
      <c r="M430" s="76">
        <v>390</v>
      </c>
      <c r="N430" s="76"/>
      <c r="O430" s="76"/>
      <c r="P430" s="76"/>
      <c r="Q430" s="76"/>
      <c r="R430" s="76"/>
      <c r="S430" s="76"/>
      <c r="T430" s="76"/>
      <c r="U430" s="46" t="s">
        <v>969</v>
      </c>
      <c r="V430" s="46" t="s">
        <v>976</v>
      </c>
    </row>
    <row r="431" ht="48" customHeight="1" spans="1:22">
      <c r="A431" s="48">
        <v>29</v>
      </c>
      <c r="B431" s="155" t="s">
        <v>977</v>
      </c>
      <c r="C431" s="48" t="s">
        <v>116</v>
      </c>
      <c r="D431" s="156" t="s">
        <v>899</v>
      </c>
      <c r="E431" s="48" t="s">
        <v>901</v>
      </c>
      <c r="F431" s="155" t="s">
        <v>978</v>
      </c>
      <c r="G431" s="156"/>
      <c r="H431" s="156"/>
      <c r="I431" s="162">
        <v>1</v>
      </c>
      <c r="J431" s="162">
        <v>600</v>
      </c>
      <c r="K431" s="162"/>
      <c r="L431" s="162"/>
      <c r="M431" s="162">
        <v>600</v>
      </c>
      <c r="N431" s="162"/>
      <c r="O431" s="162"/>
      <c r="P431" s="76"/>
      <c r="Q431" s="76"/>
      <c r="R431" s="76"/>
      <c r="S431" s="76"/>
      <c r="T431" s="76"/>
      <c r="U431" s="64" t="s">
        <v>118</v>
      </c>
      <c r="V431" s="163" t="s">
        <v>979</v>
      </c>
    </row>
    <row r="432" ht="61" customHeight="1" spans="1:22">
      <c r="A432" s="48">
        <v>30</v>
      </c>
      <c r="B432" s="46" t="s">
        <v>980</v>
      </c>
      <c r="C432" s="48" t="s">
        <v>116</v>
      </c>
      <c r="D432" s="48" t="s">
        <v>981</v>
      </c>
      <c r="E432" s="48" t="s">
        <v>901</v>
      </c>
      <c r="F432" s="46" t="s">
        <v>982</v>
      </c>
      <c r="G432" s="159"/>
      <c r="H432" s="48"/>
      <c r="I432" s="76">
        <v>1</v>
      </c>
      <c r="J432" s="76">
        <v>180</v>
      </c>
      <c r="K432" s="76"/>
      <c r="L432" s="76"/>
      <c r="M432" s="76">
        <v>180</v>
      </c>
      <c r="N432" s="76"/>
      <c r="O432" s="76"/>
      <c r="P432" s="76"/>
      <c r="Q432" s="76"/>
      <c r="R432" s="76"/>
      <c r="S432" s="76"/>
      <c r="T432" s="76"/>
      <c r="U432" s="46" t="s">
        <v>969</v>
      </c>
      <c r="V432" s="46" t="s">
        <v>983</v>
      </c>
    </row>
    <row r="433" ht="56.25" customHeight="1" spans="1:22">
      <c r="A433" s="48">
        <v>31</v>
      </c>
      <c r="B433" s="155" t="s">
        <v>984</v>
      </c>
      <c r="C433" s="156" t="s">
        <v>116</v>
      </c>
      <c r="D433" s="156" t="s">
        <v>899</v>
      </c>
      <c r="E433" s="48" t="s">
        <v>901</v>
      </c>
      <c r="F433" s="155" t="s">
        <v>985</v>
      </c>
      <c r="G433" s="159"/>
      <c r="H433" s="48"/>
      <c r="I433" s="76">
        <v>1</v>
      </c>
      <c r="J433" s="76">
        <v>95</v>
      </c>
      <c r="K433" s="76"/>
      <c r="L433" s="76"/>
      <c r="M433" s="76">
        <v>95</v>
      </c>
      <c r="N433" s="76"/>
      <c r="O433" s="76"/>
      <c r="P433" s="76"/>
      <c r="Q433" s="76"/>
      <c r="R433" s="76"/>
      <c r="S433" s="76"/>
      <c r="T433" s="76"/>
      <c r="U433" s="46" t="s">
        <v>969</v>
      </c>
      <c r="V433" s="160" t="s">
        <v>986</v>
      </c>
    </row>
    <row r="434" ht="40.5" spans="1:22">
      <c r="A434" s="48">
        <v>32</v>
      </c>
      <c r="B434" s="160" t="s">
        <v>987</v>
      </c>
      <c r="C434" s="157" t="s">
        <v>116</v>
      </c>
      <c r="D434" s="157" t="s">
        <v>899</v>
      </c>
      <c r="E434" s="48" t="s">
        <v>901</v>
      </c>
      <c r="F434" s="160" t="s">
        <v>988</v>
      </c>
      <c r="G434" s="161"/>
      <c r="H434" s="156"/>
      <c r="I434" s="76">
        <v>1</v>
      </c>
      <c r="J434" s="162">
        <v>3000</v>
      </c>
      <c r="K434" s="162"/>
      <c r="L434" s="162"/>
      <c r="M434" s="162">
        <v>3000</v>
      </c>
      <c r="N434" s="162"/>
      <c r="O434" s="162"/>
      <c r="P434" s="76"/>
      <c r="Q434" s="76"/>
      <c r="R434" s="76"/>
      <c r="S434" s="76"/>
      <c r="T434" s="76"/>
      <c r="U434" s="155" t="s">
        <v>989</v>
      </c>
      <c r="V434" s="160" t="s">
        <v>990</v>
      </c>
    </row>
    <row r="435" ht="50.25" customHeight="1" spans="1:22">
      <c r="A435" s="48">
        <v>33</v>
      </c>
      <c r="B435" s="160" t="s">
        <v>991</v>
      </c>
      <c r="C435" s="157" t="s">
        <v>116</v>
      </c>
      <c r="D435" s="157" t="s">
        <v>899</v>
      </c>
      <c r="E435" s="48" t="s">
        <v>901</v>
      </c>
      <c r="F435" s="160" t="s">
        <v>992</v>
      </c>
      <c r="G435" s="161"/>
      <c r="H435" s="156"/>
      <c r="I435" s="76">
        <v>1</v>
      </c>
      <c r="J435" s="162">
        <v>95</v>
      </c>
      <c r="K435" s="162"/>
      <c r="L435" s="162"/>
      <c r="M435" s="162">
        <v>95</v>
      </c>
      <c r="N435" s="162"/>
      <c r="O435" s="162"/>
      <c r="P435" s="76"/>
      <c r="Q435" s="76"/>
      <c r="R435" s="76"/>
      <c r="S435" s="76"/>
      <c r="T435" s="76"/>
      <c r="U435" s="155" t="s">
        <v>969</v>
      </c>
      <c r="V435" s="160" t="s">
        <v>993</v>
      </c>
    </row>
    <row r="436" ht="40.5" spans="1:22">
      <c r="A436" s="48">
        <v>34</v>
      </c>
      <c r="B436" s="46" t="s">
        <v>994</v>
      </c>
      <c r="C436" s="48" t="s">
        <v>116</v>
      </c>
      <c r="D436" s="48" t="s">
        <v>899</v>
      </c>
      <c r="E436" s="48" t="s">
        <v>901</v>
      </c>
      <c r="F436" s="46" t="s">
        <v>995</v>
      </c>
      <c r="G436" s="48"/>
      <c r="H436" s="48"/>
      <c r="I436" s="76">
        <v>1</v>
      </c>
      <c r="J436" s="76">
        <v>90</v>
      </c>
      <c r="K436" s="76"/>
      <c r="L436" s="76"/>
      <c r="M436" s="76">
        <v>90</v>
      </c>
      <c r="N436" s="76"/>
      <c r="O436" s="76"/>
      <c r="P436" s="76"/>
      <c r="Q436" s="76"/>
      <c r="R436" s="76"/>
      <c r="S436" s="76"/>
      <c r="T436" s="76"/>
      <c r="U436" s="155" t="s">
        <v>969</v>
      </c>
      <c r="V436" s="46" t="s">
        <v>996</v>
      </c>
    </row>
    <row r="437" ht="40.5" spans="1:22">
      <c r="A437" s="48">
        <v>35</v>
      </c>
      <c r="B437" s="46" t="s">
        <v>997</v>
      </c>
      <c r="C437" s="48" t="s">
        <v>116</v>
      </c>
      <c r="D437" s="48" t="s">
        <v>899</v>
      </c>
      <c r="E437" s="48" t="s">
        <v>901</v>
      </c>
      <c r="F437" s="46" t="s">
        <v>998</v>
      </c>
      <c r="G437" s="161"/>
      <c r="H437" s="48"/>
      <c r="I437" s="76">
        <v>1</v>
      </c>
      <c r="J437" s="76">
        <v>95</v>
      </c>
      <c r="K437" s="76"/>
      <c r="L437" s="76"/>
      <c r="M437" s="76">
        <v>95</v>
      </c>
      <c r="N437" s="76"/>
      <c r="O437" s="76"/>
      <c r="P437" s="76"/>
      <c r="Q437" s="76"/>
      <c r="R437" s="76"/>
      <c r="S437" s="76"/>
      <c r="T437" s="76"/>
      <c r="U437" s="155" t="s">
        <v>969</v>
      </c>
      <c r="V437" s="46" t="s">
        <v>999</v>
      </c>
    </row>
    <row r="438" ht="93" customHeight="1" spans="1:22">
      <c r="A438" s="48">
        <v>36</v>
      </c>
      <c r="B438" s="155" t="s">
        <v>1000</v>
      </c>
      <c r="C438" s="156" t="s">
        <v>116</v>
      </c>
      <c r="D438" s="156" t="s">
        <v>899</v>
      </c>
      <c r="E438" s="48" t="s">
        <v>901</v>
      </c>
      <c r="F438" s="155" t="s">
        <v>1001</v>
      </c>
      <c r="G438" s="161"/>
      <c r="H438" s="156"/>
      <c r="I438" s="76">
        <v>1</v>
      </c>
      <c r="J438" s="162">
        <v>1000</v>
      </c>
      <c r="K438" s="162"/>
      <c r="L438" s="162"/>
      <c r="M438" s="162">
        <v>1000</v>
      </c>
      <c r="N438" s="162"/>
      <c r="O438" s="162"/>
      <c r="P438" s="76"/>
      <c r="Q438" s="76"/>
      <c r="R438" s="76"/>
      <c r="S438" s="76"/>
      <c r="T438" s="76"/>
      <c r="U438" s="155" t="s">
        <v>969</v>
      </c>
      <c r="V438" s="160" t="s">
        <v>1002</v>
      </c>
    </row>
    <row r="439" ht="40.5" spans="1:22">
      <c r="A439" s="48">
        <v>37</v>
      </c>
      <c r="B439" s="155" t="s">
        <v>1003</v>
      </c>
      <c r="C439" s="156" t="s">
        <v>116</v>
      </c>
      <c r="D439" s="156" t="s">
        <v>899</v>
      </c>
      <c r="E439" s="48" t="s">
        <v>901</v>
      </c>
      <c r="F439" s="155" t="s">
        <v>1004</v>
      </c>
      <c r="G439" s="161"/>
      <c r="H439" s="156"/>
      <c r="I439" s="76">
        <v>1</v>
      </c>
      <c r="J439" s="162">
        <v>98</v>
      </c>
      <c r="K439" s="162"/>
      <c r="L439" s="162"/>
      <c r="M439" s="162">
        <v>98</v>
      </c>
      <c r="N439" s="162"/>
      <c r="O439" s="162"/>
      <c r="P439" s="76"/>
      <c r="Q439" s="76"/>
      <c r="R439" s="76"/>
      <c r="S439" s="76"/>
      <c r="T439" s="76"/>
      <c r="U439" s="155" t="s">
        <v>969</v>
      </c>
      <c r="V439" s="160" t="s">
        <v>1005</v>
      </c>
    </row>
    <row r="440" ht="40.5" spans="1:22">
      <c r="A440" s="48">
        <v>38</v>
      </c>
      <c r="B440" s="155" t="s">
        <v>1006</v>
      </c>
      <c r="C440" s="156" t="s">
        <v>116</v>
      </c>
      <c r="D440" s="156" t="s">
        <v>1007</v>
      </c>
      <c r="E440" s="48" t="s">
        <v>901</v>
      </c>
      <c r="F440" s="155" t="s">
        <v>1008</v>
      </c>
      <c r="G440" s="161"/>
      <c r="H440" s="156"/>
      <c r="I440" s="76">
        <v>1</v>
      </c>
      <c r="J440" s="162">
        <v>95</v>
      </c>
      <c r="K440" s="162"/>
      <c r="L440" s="162"/>
      <c r="M440" s="162">
        <v>95</v>
      </c>
      <c r="N440" s="162"/>
      <c r="O440" s="162"/>
      <c r="P440" s="76"/>
      <c r="Q440" s="76"/>
      <c r="R440" s="76"/>
      <c r="S440" s="76"/>
      <c r="T440" s="76"/>
      <c r="U440" s="155" t="s">
        <v>969</v>
      </c>
      <c r="V440" s="160" t="s">
        <v>1009</v>
      </c>
    </row>
    <row r="441" ht="40.5" spans="1:22">
      <c r="A441" s="48">
        <v>39</v>
      </c>
      <c r="B441" s="155" t="s">
        <v>1010</v>
      </c>
      <c r="C441" s="156" t="s">
        <v>116</v>
      </c>
      <c r="D441" s="156" t="s">
        <v>1011</v>
      </c>
      <c r="E441" s="48" t="s">
        <v>901</v>
      </c>
      <c r="F441" s="155" t="s">
        <v>1012</v>
      </c>
      <c r="G441" s="161"/>
      <c r="H441" s="156"/>
      <c r="I441" s="76">
        <v>1</v>
      </c>
      <c r="J441" s="162">
        <v>95</v>
      </c>
      <c r="K441" s="162"/>
      <c r="L441" s="162"/>
      <c r="M441" s="162">
        <v>95</v>
      </c>
      <c r="N441" s="162"/>
      <c r="O441" s="162"/>
      <c r="P441" s="76"/>
      <c r="Q441" s="76"/>
      <c r="R441" s="76"/>
      <c r="S441" s="76"/>
      <c r="T441" s="76"/>
      <c r="U441" s="155" t="s">
        <v>969</v>
      </c>
      <c r="V441" s="160" t="s">
        <v>1013</v>
      </c>
    </row>
    <row r="442" ht="40.5" spans="1:22">
      <c r="A442" s="48">
        <v>40</v>
      </c>
      <c r="B442" s="155" t="s">
        <v>1014</v>
      </c>
      <c r="C442" s="156" t="s">
        <v>116</v>
      </c>
      <c r="D442" s="156" t="s">
        <v>933</v>
      </c>
      <c r="E442" s="48" t="s">
        <v>901</v>
      </c>
      <c r="F442" s="155" t="s">
        <v>1015</v>
      </c>
      <c r="G442" s="161"/>
      <c r="H442" s="156"/>
      <c r="I442" s="76">
        <v>1</v>
      </c>
      <c r="J442" s="162">
        <v>90</v>
      </c>
      <c r="K442" s="162"/>
      <c r="L442" s="162"/>
      <c r="M442" s="162">
        <v>90</v>
      </c>
      <c r="N442" s="162"/>
      <c r="O442" s="162"/>
      <c r="P442" s="76"/>
      <c r="Q442" s="76"/>
      <c r="R442" s="76"/>
      <c r="S442" s="76"/>
      <c r="T442" s="76"/>
      <c r="U442" s="155" t="s">
        <v>969</v>
      </c>
      <c r="V442" s="160" t="s">
        <v>1016</v>
      </c>
    </row>
    <row r="443" ht="89.25" customHeight="1" spans="1:22">
      <c r="A443" s="48">
        <v>41</v>
      </c>
      <c r="B443" s="155" t="s">
        <v>1017</v>
      </c>
      <c r="C443" s="156" t="s">
        <v>116</v>
      </c>
      <c r="D443" s="156" t="s">
        <v>956</v>
      </c>
      <c r="E443" s="48" t="s">
        <v>901</v>
      </c>
      <c r="F443" s="155" t="s">
        <v>1018</v>
      </c>
      <c r="G443" s="161"/>
      <c r="H443" s="156"/>
      <c r="I443" s="76">
        <v>1</v>
      </c>
      <c r="J443" s="162">
        <v>25</v>
      </c>
      <c r="K443" s="162"/>
      <c r="L443" s="162"/>
      <c r="M443" s="162">
        <v>25</v>
      </c>
      <c r="N443" s="162"/>
      <c r="O443" s="162"/>
      <c r="P443" s="76"/>
      <c r="Q443" s="76"/>
      <c r="R443" s="76"/>
      <c r="S443" s="76"/>
      <c r="T443" s="76"/>
      <c r="U443" s="155" t="s">
        <v>969</v>
      </c>
      <c r="V443" s="160" t="s">
        <v>1019</v>
      </c>
    </row>
    <row r="444" ht="94.5" spans="1:22">
      <c r="A444" s="48">
        <v>42</v>
      </c>
      <c r="B444" s="46" t="s">
        <v>1020</v>
      </c>
      <c r="C444" s="48" t="s">
        <v>116</v>
      </c>
      <c r="D444" s="48" t="s">
        <v>1021</v>
      </c>
      <c r="E444" s="48" t="s">
        <v>901</v>
      </c>
      <c r="F444" s="46" t="s">
        <v>1022</v>
      </c>
      <c r="G444" s="159"/>
      <c r="H444" s="48"/>
      <c r="I444" s="76">
        <v>1</v>
      </c>
      <c r="J444" s="76">
        <v>800</v>
      </c>
      <c r="K444" s="76"/>
      <c r="L444" s="76"/>
      <c r="M444" s="76">
        <v>800</v>
      </c>
      <c r="N444" s="76"/>
      <c r="O444" s="76"/>
      <c r="P444" s="76"/>
      <c r="Q444" s="76"/>
      <c r="R444" s="76"/>
      <c r="S444" s="76"/>
      <c r="T444" s="76"/>
      <c r="U444" s="46" t="s">
        <v>1023</v>
      </c>
      <c r="V444" s="46" t="s">
        <v>1024</v>
      </c>
    </row>
    <row r="445" s="5" customFormat="1" ht="24.95" customHeight="1" spans="1:22">
      <c r="A445" s="36" t="s">
        <v>1025</v>
      </c>
      <c r="B445" s="23"/>
      <c r="C445" s="23"/>
      <c r="D445" s="23"/>
      <c r="E445" s="23"/>
      <c r="F445" s="23"/>
      <c r="G445" s="24"/>
      <c r="H445" s="24"/>
      <c r="I445" s="74"/>
      <c r="J445" s="74"/>
      <c r="K445" s="74"/>
      <c r="L445" s="74"/>
      <c r="M445" s="74"/>
      <c r="N445" s="74"/>
      <c r="O445" s="74"/>
      <c r="P445" s="74"/>
      <c r="Q445" s="74"/>
      <c r="R445" s="74"/>
      <c r="S445" s="74"/>
      <c r="T445" s="74"/>
      <c r="U445" s="23"/>
      <c r="V445" s="90"/>
    </row>
    <row r="446" s="4" customFormat="1" ht="24.95" customHeight="1" spans="1:22">
      <c r="A446" s="22" t="s">
        <v>32</v>
      </c>
      <c r="B446" s="23"/>
      <c r="C446" s="24"/>
      <c r="D446" s="24"/>
      <c r="E446" s="25"/>
      <c r="F446" s="26"/>
      <c r="G446" s="27"/>
      <c r="H446" s="28"/>
      <c r="I446" s="72">
        <f>SUM(I447:I450)</f>
        <v>63</v>
      </c>
      <c r="J446" s="72">
        <f t="shared" ref="J446:T446" si="73">SUM(J447:J450)</f>
        <v>38303.898312</v>
      </c>
      <c r="K446" s="72">
        <f t="shared" si="73"/>
        <v>139.5</v>
      </c>
      <c r="L446" s="72">
        <f t="shared" si="73"/>
        <v>17025.01</v>
      </c>
      <c r="M446" s="72">
        <f t="shared" si="73"/>
        <v>21139.037285</v>
      </c>
      <c r="N446" s="72">
        <f t="shared" si="73"/>
        <v>16643.118312</v>
      </c>
      <c r="O446" s="72">
        <f t="shared" si="73"/>
        <v>9916.6805872</v>
      </c>
      <c r="P446" s="72">
        <f t="shared" si="73"/>
        <v>7831.608</v>
      </c>
      <c r="Q446" s="72">
        <f t="shared" si="73"/>
        <v>10095.2366248</v>
      </c>
      <c r="R446" s="72">
        <f t="shared" si="73"/>
        <v>0</v>
      </c>
      <c r="S446" s="72">
        <f t="shared" si="73"/>
        <v>4367.3864</v>
      </c>
      <c r="T446" s="72">
        <f t="shared" si="73"/>
        <v>5727.8502248</v>
      </c>
      <c r="U446" s="26"/>
      <c r="V446" s="88"/>
    </row>
    <row r="447" s="5" customFormat="1" ht="24.95" customHeight="1" spans="1:22">
      <c r="A447" s="42" t="s">
        <v>26</v>
      </c>
      <c r="B447" s="43"/>
      <c r="C447" s="44"/>
      <c r="D447" s="44"/>
      <c r="E447" s="45"/>
      <c r="F447" s="46"/>
      <c r="G447" s="47"/>
      <c r="H447" s="48"/>
      <c r="I447" s="76">
        <f>SUM(I451:I478)</f>
        <v>28</v>
      </c>
      <c r="J447" s="76">
        <f t="shared" ref="J447:T447" si="74">SUM(J451:J478)</f>
        <v>10877.118312</v>
      </c>
      <c r="K447" s="76">
        <f t="shared" si="74"/>
        <v>139.5</v>
      </c>
      <c r="L447" s="76">
        <f t="shared" si="74"/>
        <v>165</v>
      </c>
      <c r="M447" s="76">
        <f t="shared" si="74"/>
        <v>10572.267285</v>
      </c>
      <c r="N447" s="76">
        <f t="shared" si="74"/>
        <v>10877.118312</v>
      </c>
      <c r="O447" s="76">
        <f t="shared" si="74"/>
        <v>6748.6805872</v>
      </c>
      <c r="P447" s="76">
        <f t="shared" si="74"/>
        <v>0</v>
      </c>
      <c r="Q447" s="76">
        <f t="shared" si="74"/>
        <v>3502.3502248</v>
      </c>
      <c r="R447" s="76">
        <f t="shared" si="74"/>
        <v>0</v>
      </c>
      <c r="S447" s="76">
        <f t="shared" si="74"/>
        <v>0</v>
      </c>
      <c r="T447" s="76">
        <f t="shared" si="74"/>
        <v>3502.3502248</v>
      </c>
      <c r="U447" s="46"/>
      <c r="V447" s="92"/>
    </row>
    <row r="448" s="5" customFormat="1" ht="24.95" customHeight="1" spans="1:22">
      <c r="A448" s="42" t="s">
        <v>27</v>
      </c>
      <c r="B448" s="43"/>
      <c r="C448" s="44"/>
      <c r="D448" s="44"/>
      <c r="E448" s="45"/>
      <c r="F448" s="46"/>
      <c r="G448" s="47"/>
      <c r="H448" s="48"/>
      <c r="I448" s="76">
        <f>SUM(I479:I486)</f>
        <v>8</v>
      </c>
      <c r="J448" s="76">
        <f t="shared" ref="J448:T448" si="75">SUM(J479:J486)</f>
        <v>13656.01</v>
      </c>
      <c r="K448" s="76">
        <f t="shared" si="75"/>
        <v>0</v>
      </c>
      <c r="L448" s="76">
        <f t="shared" si="75"/>
        <v>11860.01</v>
      </c>
      <c r="M448" s="76">
        <f t="shared" si="75"/>
        <v>1796</v>
      </c>
      <c r="N448" s="76">
        <f t="shared" si="75"/>
        <v>5766</v>
      </c>
      <c r="O448" s="76">
        <f t="shared" si="75"/>
        <v>3168</v>
      </c>
      <c r="P448" s="76">
        <f t="shared" si="75"/>
        <v>5996.608</v>
      </c>
      <c r="Q448" s="76">
        <f t="shared" si="75"/>
        <v>5424.3864</v>
      </c>
      <c r="R448" s="76">
        <f t="shared" si="75"/>
        <v>0</v>
      </c>
      <c r="S448" s="76">
        <f t="shared" si="75"/>
        <v>4367.3864</v>
      </c>
      <c r="T448" s="76">
        <f t="shared" si="75"/>
        <v>1057</v>
      </c>
      <c r="U448" s="46"/>
      <c r="V448" s="92"/>
    </row>
    <row r="449" s="5" customFormat="1" ht="24.95" customHeight="1" spans="1:22">
      <c r="A449" s="42" t="s">
        <v>28</v>
      </c>
      <c r="B449" s="43"/>
      <c r="C449" s="44"/>
      <c r="D449" s="44"/>
      <c r="E449" s="45"/>
      <c r="F449" s="46"/>
      <c r="G449" s="47"/>
      <c r="H449" s="48"/>
      <c r="I449" s="76">
        <f>SUM(I487:I492)</f>
        <v>6</v>
      </c>
      <c r="J449" s="76">
        <f t="shared" ref="J449:T449" si="76">SUM(J487:J492)</f>
        <v>1835</v>
      </c>
      <c r="K449" s="76">
        <f t="shared" si="76"/>
        <v>0</v>
      </c>
      <c r="L449" s="76">
        <f t="shared" si="76"/>
        <v>0</v>
      </c>
      <c r="M449" s="76">
        <f t="shared" si="76"/>
        <v>1835</v>
      </c>
      <c r="N449" s="76">
        <f t="shared" si="76"/>
        <v>0</v>
      </c>
      <c r="O449" s="76">
        <f t="shared" si="76"/>
        <v>0</v>
      </c>
      <c r="P449" s="76">
        <f t="shared" si="76"/>
        <v>1835</v>
      </c>
      <c r="Q449" s="76">
        <f t="shared" si="76"/>
        <v>1168.5</v>
      </c>
      <c r="R449" s="76">
        <f t="shared" si="76"/>
        <v>0</v>
      </c>
      <c r="S449" s="76">
        <f t="shared" si="76"/>
        <v>0</v>
      </c>
      <c r="T449" s="76">
        <f t="shared" si="76"/>
        <v>1168.5</v>
      </c>
      <c r="U449" s="46"/>
      <c r="V449" s="92"/>
    </row>
    <row r="450" s="5" customFormat="1" ht="24.95" customHeight="1" spans="1:22">
      <c r="A450" s="42" t="s">
        <v>30</v>
      </c>
      <c r="B450" s="43"/>
      <c r="C450" s="44"/>
      <c r="D450" s="44"/>
      <c r="E450" s="45"/>
      <c r="F450" s="46"/>
      <c r="G450" s="47"/>
      <c r="H450" s="48"/>
      <c r="I450" s="76">
        <f>SUM(I493:I513)</f>
        <v>21</v>
      </c>
      <c r="J450" s="76">
        <f t="shared" ref="J450:T450" si="77">SUM(J493:J513)</f>
        <v>11935.77</v>
      </c>
      <c r="K450" s="76">
        <f t="shared" si="77"/>
        <v>0</v>
      </c>
      <c r="L450" s="76">
        <f t="shared" si="77"/>
        <v>5000</v>
      </c>
      <c r="M450" s="76">
        <f t="shared" si="77"/>
        <v>6935.77</v>
      </c>
      <c r="N450" s="76">
        <f t="shared" si="77"/>
        <v>0</v>
      </c>
      <c r="O450" s="76">
        <f t="shared" si="77"/>
        <v>0</v>
      </c>
      <c r="P450" s="76">
        <f t="shared" si="77"/>
        <v>0</v>
      </c>
      <c r="Q450" s="76">
        <f t="shared" si="77"/>
        <v>0</v>
      </c>
      <c r="R450" s="76">
        <f t="shared" si="77"/>
        <v>0</v>
      </c>
      <c r="S450" s="76">
        <f t="shared" si="77"/>
        <v>0</v>
      </c>
      <c r="T450" s="76">
        <f t="shared" si="77"/>
        <v>0</v>
      </c>
      <c r="U450" s="46"/>
      <c r="V450" s="92"/>
    </row>
    <row r="451" ht="40.5" spans="1:22">
      <c r="A451" s="61">
        <v>1</v>
      </c>
      <c r="B451" s="64" t="s">
        <v>1026</v>
      </c>
      <c r="C451" s="61" t="s">
        <v>34</v>
      </c>
      <c r="D451" s="61" t="s">
        <v>1025</v>
      </c>
      <c r="E451" s="61" t="s">
        <v>1027</v>
      </c>
      <c r="F451" s="64" t="s">
        <v>1028</v>
      </c>
      <c r="G451" s="61">
        <v>2019.11</v>
      </c>
      <c r="H451" s="61" t="s">
        <v>41</v>
      </c>
      <c r="I451" s="86">
        <v>1</v>
      </c>
      <c r="J451" s="86">
        <v>554</v>
      </c>
      <c r="K451" s="86"/>
      <c r="L451" s="86"/>
      <c r="M451" s="86">
        <v>554</v>
      </c>
      <c r="N451" s="86">
        <v>554</v>
      </c>
      <c r="O451" s="86">
        <v>435</v>
      </c>
      <c r="P451" s="86"/>
      <c r="Q451" s="86">
        <f t="shared" ref="Q451:Q452" si="78">N451-O451</f>
        <v>119</v>
      </c>
      <c r="R451" s="86"/>
      <c r="S451" s="86"/>
      <c r="T451" s="86">
        <f>Q451</f>
        <v>119</v>
      </c>
      <c r="U451" s="64" t="s">
        <v>37</v>
      </c>
      <c r="V451" s="64"/>
    </row>
    <row r="452" ht="40.5" spans="1:22">
      <c r="A452" s="61">
        <v>2</v>
      </c>
      <c r="B452" s="64" t="s">
        <v>1029</v>
      </c>
      <c r="C452" s="61" t="s">
        <v>34</v>
      </c>
      <c r="D452" s="61" t="s">
        <v>1025</v>
      </c>
      <c r="E452" s="61" t="s">
        <v>1027</v>
      </c>
      <c r="F452" s="64" t="s">
        <v>1030</v>
      </c>
      <c r="G452" s="61">
        <v>2019.11</v>
      </c>
      <c r="H452" s="61" t="s">
        <v>41</v>
      </c>
      <c r="I452" s="86">
        <v>1</v>
      </c>
      <c r="J452" s="86">
        <v>441.25</v>
      </c>
      <c r="K452" s="86"/>
      <c r="L452" s="86"/>
      <c r="M452" s="86">
        <v>441.25</v>
      </c>
      <c r="N452" s="86">
        <f t="shared" ref="N452:N453" si="79">J452</f>
        <v>441.25</v>
      </c>
      <c r="O452" s="86">
        <v>340</v>
      </c>
      <c r="P452" s="86"/>
      <c r="Q452" s="86">
        <f t="shared" si="78"/>
        <v>101.25</v>
      </c>
      <c r="R452" s="86"/>
      <c r="S452" s="86"/>
      <c r="T452" s="86">
        <f t="shared" ref="T452:T478" si="80">Q452</f>
        <v>101.25</v>
      </c>
      <c r="U452" s="64" t="s">
        <v>37</v>
      </c>
      <c r="V452" s="64"/>
    </row>
    <row r="453" ht="48" customHeight="1" spans="1:22">
      <c r="A453" s="61">
        <v>3</v>
      </c>
      <c r="B453" s="64" t="s">
        <v>1031</v>
      </c>
      <c r="C453" s="61" t="s">
        <v>34</v>
      </c>
      <c r="D453" s="61" t="s">
        <v>1025</v>
      </c>
      <c r="E453" s="61" t="s">
        <v>1027</v>
      </c>
      <c r="F453" s="64" t="s">
        <v>1032</v>
      </c>
      <c r="G453" s="61">
        <v>2019.08</v>
      </c>
      <c r="H453" s="61" t="s">
        <v>41</v>
      </c>
      <c r="I453" s="86">
        <v>1</v>
      </c>
      <c r="J453" s="86">
        <v>1935</v>
      </c>
      <c r="K453" s="86"/>
      <c r="L453" s="86"/>
      <c r="M453" s="86">
        <f>J453</f>
        <v>1935</v>
      </c>
      <c r="N453" s="86">
        <f t="shared" si="79"/>
        <v>1935</v>
      </c>
      <c r="O453" s="86">
        <v>1500</v>
      </c>
      <c r="P453" s="86"/>
      <c r="Q453" s="86">
        <v>345</v>
      </c>
      <c r="R453" s="86"/>
      <c r="S453" s="86"/>
      <c r="T453" s="86">
        <f t="shared" si="80"/>
        <v>345</v>
      </c>
      <c r="U453" s="64" t="s">
        <v>37</v>
      </c>
      <c r="V453" s="99" t="s">
        <v>1033</v>
      </c>
    </row>
    <row r="454" ht="119" customHeight="1" spans="1:22">
      <c r="A454" s="61">
        <v>4</v>
      </c>
      <c r="B454" s="64" t="s">
        <v>1034</v>
      </c>
      <c r="C454" s="61" t="s">
        <v>34</v>
      </c>
      <c r="D454" s="61" t="s">
        <v>1025</v>
      </c>
      <c r="E454" s="61" t="s">
        <v>1027</v>
      </c>
      <c r="F454" s="64" t="s">
        <v>1035</v>
      </c>
      <c r="G454" s="61">
        <v>2019.09</v>
      </c>
      <c r="H454" s="61" t="s">
        <v>41</v>
      </c>
      <c r="I454" s="86">
        <v>1</v>
      </c>
      <c r="J454" s="86">
        <v>2203</v>
      </c>
      <c r="K454" s="86"/>
      <c r="L454" s="86"/>
      <c r="M454" s="86">
        <v>2203</v>
      </c>
      <c r="N454" s="86">
        <v>2203</v>
      </c>
      <c r="O454" s="86">
        <f>1748+19.05</f>
        <v>1767.05</v>
      </c>
      <c r="P454" s="86"/>
      <c r="Q454" s="86">
        <f>N454-O454</f>
        <v>435.95</v>
      </c>
      <c r="R454" s="86"/>
      <c r="S454" s="86"/>
      <c r="T454" s="86">
        <f t="shared" si="80"/>
        <v>435.95</v>
      </c>
      <c r="U454" s="64" t="s">
        <v>37</v>
      </c>
      <c r="V454" s="64"/>
    </row>
    <row r="455" ht="45.95" customHeight="1" spans="1:22">
      <c r="A455" s="61">
        <v>5</v>
      </c>
      <c r="B455" s="64" t="s">
        <v>1036</v>
      </c>
      <c r="C455" s="61" t="s">
        <v>34</v>
      </c>
      <c r="D455" s="61" t="s">
        <v>1025</v>
      </c>
      <c r="E455" s="61" t="s">
        <v>1027</v>
      </c>
      <c r="F455" s="64" t="s">
        <v>1037</v>
      </c>
      <c r="G455" s="61">
        <v>2019.11</v>
      </c>
      <c r="H455" s="61" t="s">
        <v>41</v>
      </c>
      <c r="I455" s="86">
        <v>1</v>
      </c>
      <c r="J455" s="86">
        <v>261.355734</v>
      </c>
      <c r="K455" s="86"/>
      <c r="L455" s="86"/>
      <c r="M455" s="86">
        <v>261.355734</v>
      </c>
      <c r="N455" s="86">
        <f>J455</f>
        <v>261.355734</v>
      </c>
      <c r="O455" s="86">
        <v>147</v>
      </c>
      <c r="P455" s="86"/>
      <c r="Q455" s="86">
        <f>J455-O455</f>
        <v>114.355734</v>
      </c>
      <c r="R455" s="86"/>
      <c r="S455" s="86"/>
      <c r="T455" s="86">
        <f t="shared" si="80"/>
        <v>114.355734</v>
      </c>
      <c r="U455" s="64" t="s">
        <v>37</v>
      </c>
      <c r="V455" s="64"/>
    </row>
    <row r="456" ht="103" customHeight="1" spans="1:22">
      <c r="A456" s="61">
        <v>6</v>
      </c>
      <c r="B456" s="64" t="s">
        <v>1038</v>
      </c>
      <c r="C456" s="61" t="s">
        <v>34</v>
      </c>
      <c r="D456" s="61" t="s">
        <v>1025</v>
      </c>
      <c r="E456" s="61" t="s">
        <v>1027</v>
      </c>
      <c r="F456" s="64" t="s">
        <v>1039</v>
      </c>
      <c r="G456" s="61">
        <v>2020.06</v>
      </c>
      <c r="H456" s="61" t="s">
        <v>41</v>
      </c>
      <c r="I456" s="86">
        <v>1</v>
      </c>
      <c r="J456" s="86">
        <v>445</v>
      </c>
      <c r="K456" s="86"/>
      <c r="L456" s="86"/>
      <c r="M456" s="86">
        <v>445</v>
      </c>
      <c r="N456" s="86">
        <v>445</v>
      </c>
      <c r="O456" s="86">
        <f>J456*0.35</f>
        <v>155.75</v>
      </c>
      <c r="P456" s="86"/>
      <c r="Q456" s="86">
        <f>J456-O456</f>
        <v>289.25</v>
      </c>
      <c r="R456" s="86"/>
      <c r="S456" s="86"/>
      <c r="T456" s="86">
        <f t="shared" si="80"/>
        <v>289.25</v>
      </c>
      <c r="U456" s="64" t="s">
        <v>37</v>
      </c>
      <c r="V456" s="64"/>
    </row>
    <row r="457" ht="48" customHeight="1" spans="1:22">
      <c r="A457" s="61">
        <v>7</v>
      </c>
      <c r="B457" s="64" t="s">
        <v>1040</v>
      </c>
      <c r="C457" s="61" t="s">
        <v>34</v>
      </c>
      <c r="D457" s="61" t="s">
        <v>1025</v>
      </c>
      <c r="E457" s="61" t="s">
        <v>1027</v>
      </c>
      <c r="F457" s="64" t="s">
        <v>1041</v>
      </c>
      <c r="G457" s="61">
        <v>2020.09</v>
      </c>
      <c r="H457" s="61" t="s">
        <v>128</v>
      </c>
      <c r="I457" s="86">
        <v>1</v>
      </c>
      <c r="J457" s="86">
        <v>200</v>
      </c>
      <c r="K457" s="86"/>
      <c r="L457" s="86">
        <v>140</v>
      </c>
      <c r="M457" s="86">
        <v>60</v>
      </c>
      <c r="N457" s="86">
        <f t="shared" ref="N457:N460" si="81">J457</f>
        <v>200</v>
      </c>
      <c r="O457" s="86">
        <f>J457*0.7</f>
        <v>140</v>
      </c>
      <c r="P457" s="86"/>
      <c r="Q457" s="86">
        <f t="shared" ref="Q457" si="82">N457-O457</f>
        <v>60</v>
      </c>
      <c r="R457" s="86"/>
      <c r="S457" s="86"/>
      <c r="T457" s="86">
        <f t="shared" si="80"/>
        <v>60</v>
      </c>
      <c r="U457" s="64" t="s">
        <v>37</v>
      </c>
      <c r="V457" s="99" t="s">
        <v>1042</v>
      </c>
    </row>
    <row r="458" ht="48" customHeight="1" spans="1:22">
      <c r="A458" s="61">
        <v>8</v>
      </c>
      <c r="B458" s="64" t="s">
        <v>1043</v>
      </c>
      <c r="C458" s="61" t="s">
        <v>34</v>
      </c>
      <c r="D458" s="61" t="s">
        <v>1025</v>
      </c>
      <c r="E458" s="61" t="s">
        <v>1027</v>
      </c>
      <c r="F458" s="64" t="s">
        <v>1044</v>
      </c>
      <c r="G458" s="61">
        <v>2020.07</v>
      </c>
      <c r="H458" s="61" t="s">
        <v>128</v>
      </c>
      <c r="I458" s="86">
        <v>1</v>
      </c>
      <c r="J458" s="86">
        <v>385</v>
      </c>
      <c r="K458" s="86"/>
      <c r="L458" s="86"/>
      <c r="M458" s="86">
        <f>J458</f>
        <v>385</v>
      </c>
      <c r="N458" s="86">
        <f t="shared" si="81"/>
        <v>385</v>
      </c>
      <c r="O458" s="86">
        <f>N458*0.7</f>
        <v>269.5</v>
      </c>
      <c r="P458" s="86"/>
      <c r="Q458" s="86">
        <f t="shared" ref="Q458" si="83">J458*0.95-O458</f>
        <v>96.25</v>
      </c>
      <c r="R458" s="86"/>
      <c r="S458" s="86"/>
      <c r="T458" s="86">
        <f t="shared" si="80"/>
        <v>96.25</v>
      </c>
      <c r="U458" s="64" t="s">
        <v>37</v>
      </c>
      <c r="V458" s="99" t="s">
        <v>1045</v>
      </c>
    </row>
    <row r="459" ht="48" customHeight="1" spans="1:22">
      <c r="A459" s="61">
        <v>9</v>
      </c>
      <c r="B459" s="64" t="s">
        <v>1046</v>
      </c>
      <c r="C459" s="61" t="s">
        <v>34</v>
      </c>
      <c r="D459" s="61" t="s">
        <v>1025</v>
      </c>
      <c r="E459" s="61" t="s">
        <v>1027</v>
      </c>
      <c r="F459" s="64" t="s">
        <v>1047</v>
      </c>
      <c r="G459" s="61">
        <v>2020.01</v>
      </c>
      <c r="H459" s="61" t="s">
        <v>128</v>
      </c>
      <c r="I459" s="86">
        <v>1</v>
      </c>
      <c r="J459" s="86">
        <v>246.638234</v>
      </c>
      <c r="K459" s="86"/>
      <c r="L459" s="86"/>
      <c r="M459" s="86">
        <v>246.638234</v>
      </c>
      <c r="N459" s="86">
        <f t="shared" si="81"/>
        <v>246.638234</v>
      </c>
      <c r="O459" s="86">
        <f>J459*0.8</f>
        <v>197.3105872</v>
      </c>
      <c r="P459" s="86"/>
      <c r="Q459" s="86">
        <f>N459-O459</f>
        <v>49.3276468</v>
      </c>
      <c r="R459" s="86"/>
      <c r="S459" s="86"/>
      <c r="T459" s="86">
        <f t="shared" si="80"/>
        <v>49.3276468</v>
      </c>
      <c r="U459" s="64" t="s">
        <v>37</v>
      </c>
      <c r="V459" s="64"/>
    </row>
    <row r="460" ht="48" customHeight="1" spans="1:22">
      <c r="A460" s="61">
        <v>10</v>
      </c>
      <c r="B460" s="64" t="s">
        <v>1048</v>
      </c>
      <c r="C460" s="61" t="s">
        <v>34</v>
      </c>
      <c r="D460" s="61" t="s">
        <v>1025</v>
      </c>
      <c r="E460" s="61" t="s">
        <v>1027</v>
      </c>
      <c r="F460" s="64" t="s">
        <v>1049</v>
      </c>
      <c r="G460" s="61">
        <v>2020.08</v>
      </c>
      <c r="H460" s="61" t="s">
        <v>128</v>
      </c>
      <c r="I460" s="86">
        <v>1</v>
      </c>
      <c r="J460" s="86">
        <v>418.173486</v>
      </c>
      <c r="K460" s="86"/>
      <c r="L460" s="86"/>
      <c r="M460" s="86">
        <v>418.173486</v>
      </c>
      <c r="N460" s="86">
        <f t="shared" si="81"/>
        <v>418.173486</v>
      </c>
      <c r="O460" s="86">
        <f>350</f>
        <v>350</v>
      </c>
      <c r="P460" s="86"/>
      <c r="Q460" s="86">
        <f>N460-O460</f>
        <v>68.173486</v>
      </c>
      <c r="R460" s="86"/>
      <c r="S460" s="86"/>
      <c r="T460" s="86">
        <f t="shared" si="80"/>
        <v>68.173486</v>
      </c>
      <c r="U460" s="64" t="s">
        <v>37</v>
      </c>
      <c r="V460" s="99" t="s">
        <v>1050</v>
      </c>
    </row>
    <row r="461" ht="48" customHeight="1" spans="1:22">
      <c r="A461" s="61">
        <v>11</v>
      </c>
      <c r="B461" s="64" t="s">
        <v>1051</v>
      </c>
      <c r="C461" s="61" t="s">
        <v>34</v>
      </c>
      <c r="D461" s="61" t="s">
        <v>1025</v>
      </c>
      <c r="E461" s="61" t="s">
        <v>1027</v>
      </c>
      <c r="F461" s="64" t="s">
        <v>1052</v>
      </c>
      <c r="G461" s="61">
        <v>2020.12</v>
      </c>
      <c r="H461" s="61" t="s">
        <v>128</v>
      </c>
      <c r="I461" s="86">
        <v>1</v>
      </c>
      <c r="J461" s="86">
        <v>304</v>
      </c>
      <c r="K461" s="86"/>
      <c r="L461" s="86"/>
      <c r="M461" s="86">
        <v>304</v>
      </c>
      <c r="N461" s="86">
        <v>304</v>
      </c>
      <c r="O461" s="86">
        <f>M461*0.5</f>
        <v>152</v>
      </c>
      <c r="P461" s="86"/>
      <c r="Q461" s="86">
        <f>J461*0.95-O461</f>
        <v>136.8</v>
      </c>
      <c r="R461" s="86"/>
      <c r="S461" s="86"/>
      <c r="T461" s="86">
        <f t="shared" si="80"/>
        <v>136.8</v>
      </c>
      <c r="U461" s="64" t="s">
        <v>37</v>
      </c>
      <c r="V461" s="64"/>
    </row>
    <row r="462" ht="48" customHeight="1" spans="1:22">
      <c r="A462" s="61">
        <v>12</v>
      </c>
      <c r="B462" s="64" t="s">
        <v>1053</v>
      </c>
      <c r="C462" s="61" t="s">
        <v>34</v>
      </c>
      <c r="D462" s="61" t="s">
        <v>1025</v>
      </c>
      <c r="E462" s="61" t="s">
        <v>1027</v>
      </c>
      <c r="F462" s="64" t="s">
        <v>1054</v>
      </c>
      <c r="G462" s="61">
        <v>2021.03</v>
      </c>
      <c r="H462" s="61" t="s">
        <v>128</v>
      </c>
      <c r="I462" s="86">
        <v>1</v>
      </c>
      <c r="J462" s="86">
        <v>98.75</v>
      </c>
      <c r="K462" s="86"/>
      <c r="L462" s="86"/>
      <c r="M462" s="86">
        <f t="shared" ref="M462" si="84">J462</f>
        <v>98.75</v>
      </c>
      <c r="N462" s="86">
        <f t="shared" ref="N462:N464" si="85">J462</f>
        <v>98.75</v>
      </c>
      <c r="O462" s="86">
        <v>68.27</v>
      </c>
      <c r="P462" s="86"/>
      <c r="Q462" s="86">
        <f>J462*0.95-O462</f>
        <v>25.5425</v>
      </c>
      <c r="R462" s="86"/>
      <c r="S462" s="86"/>
      <c r="T462" s="86">
        <f t="shared" si="80"/>
        <v>25.5425</v>
      </c>
      <c r="U462" s="64" t="s">
        <v>37</v>
      </c>
      <c r="V462" s="64"/>
    </row>
    <row r="463" ht="48" customHeight="1" spans="1:22">
      <c r="A463" s="61">
        <v>13</v>
      </c>
      <c r="B463" s="64" t="s">
        <v>1055</v>
      </c>
      <c r="C463" s="61" t="s">
        <v>34</v>
      </c>
      <c r="D463" s="61" t="s">
        <v>1025</v>
      </c>
      <c r="E463" s="61" t="s">
        <v>1027</v>
      </c>
      <c r="F463" s="64" t="s">
        <v>1056</v>
      </c>
      <c r="G463" s="61">
        <v>2020.06</v>
      </c>
      <c r="H463" s="61" t="s">
        <v>128</v>
      </c>
      <c r="I463" s="86">
        <v>1</v>
      </c>
      <c r="J463" s="86">
        <v>200</v>
      </c>
      <c r="K463" s="86"/>
      <c r="L463" s="86"/>
      <c r="M463" s="86">
        <v>200</v>
      </c>
      <c r="N463" s="86">
        <f t="shared" si="85"/>
        <v>200</v>
      </c>
      <c r="O463" s="86">
        <f>K463*0.97</f>
        <v>0</v>
      </c>
      <c r="P463" s="86"/>
      <c r="Q463" s="86">
        <v>6</v>
      </c>
      <c r="R463" s="86"/>
      <c r="S463" s="86"/>
      <c r="T463" s="86">
        <f t="shared" si="80"/>
        <v>6</v>
      </c>
      <c r="U463" s="64" t="s">
        <v>37</v>
      </c>
      <c r="V463" s="99" t="s">
        <v>1057</v>
      </c>
    </row>
    <row r="464" ht="48" customHeight="1" spans="1:22">
      <c r="A464" s="61">
        <v>14</v>
      </c>
      <c r="B464" s="64" t="s">
        <v>1058</v>
      </c>
      <c r="C464" s="61" t="s">
        <v>34</v>
      </c>
      <c r="D464" s="61" t="s">
        <v>1025</v>
      </c>
      <c r="E464" s="61" t="s">
        <v>1027</v>
      </c>
      <c r="F464" s="64" t="s">
        <v>1059</v>
      </c>
      <c r="G464" s="61">
        <v>2020.06</v>
      </c>
      <c r="H464" s="61" t="s">
        <v>128</v>
      </c>
      <c r="I464" s="86">
        <v>1</v>
      </c>
      <c r="J464" s="86">
        <v>99.957672</v>
      </c>
      <c r="K464" s="86"/>
      <c r="L464" s="86"/>
      <c r="M464" s="86">
        <v>100</v>
      </c>
      <c r="N464" s="86">
        <f t="shared" si="85"/>
        <v>99.957672</v>
      </c>
      <c r="O464" s="86">
        <v>88</v>
      </c>
      <c r="P464" s="86"/>
      <c r="Q464" s="86">
        <f t="shared" ref="Q464" si="86">N464-O464</f>
        <v>11.957672</v>
      </c>
      <c r="R464" s="86"/>
      <c r="S464" s="86"/>
      <c r="T464" s="86">
        <f t="shared" si="80"/>
        <v>11.957672</v>
      </c>
      <c r="U464" s="64" t="s">
        <v>37</v>
      </c>
      <c r="V464" s="99" t="s">
        <v>1060</v>
      </c>
    </row>
    <row r="465" ht="48" customHeight="1" spans="1:22">
      <c r="A465" s="61">
        <v>15</v>
      </c>
      <c r="B465" s="64" t="s">
        <v>1061</v>
      </c>
      <c r="C465" s="61" t="s">
        <v>34</v>
      </c>
      <c r="D465" s="61" t="s">
        <v>1025</v>
      </c>
      <c r="E465" s="61" t="s">
        <v>1027</v>
      </c>
      <c r="F465" s="64" t="s">
        <v>1062</v>
      </c>
      <c r="G465" s="61">
        <v>2020.11</v>
      </c>
      <c r="H465" s="61" t="s">
        <v>128</v>
      </c>
      <c r="I465" s="86">
        <v>1</v>
      </c>
      <c r="J465" s="86">
        <v>75</v>
      </c>
      <c r="K465" s="86"/>
      <c r="L465" s="86">
        <v>25</v>
      </c>
      <c r="M465" s="86">
        <v>50</v>
      </c>
      <c r="N465" s="86">
        <v>75</v>
      </c>
      <c r="O465" s="86">
        <v>50</v>
      </c>
      <c r="P465" s="86"/>
      <c r="Q465" s="86">
        <v>25</v>
      </c>
      <c r="R465" s="86"/>
      <c r="S465" s="86"/>
      <c r="T465" s="86">
        <f t="shared" si="80"/>
        <v>25</v>
      </c>
      <c r="U465" s="64" t="s">
        <v>37</v>
      </c>
      <c r="V465" s="64"/>
    </row>
    <row r="466" ht="48" customHeight="1" spans="1:22">
      <c r="A466" s="61">
        <v>16</v>
      </c>
      <c r="B466" s="64" t="s">
        <v>1063</v>
      </c>
      <c r="C466" s="61" t="s">
        <v>34</v>
      </c>
      <c r="D466" s="61" t="s">
        <v>1025</v>
      </c>
      <c r="E466" s="61" t="s">
        <v>1027</v>
      </c>
      <c r="F466" s="64" t="s">
        <v>1064</v>
      </c>
      <c r="G466" s="61">
        <v>2020.06</v>
      </c>
      <c r="H466" s="61" t="s">
        <v>128</v>
      </c>
      <c r="I466" s="86">
        <v>1</v>
      </c>
      <c r="J466" s="86">
        <v>90.708631</v>
      </c>
      <c r="K466" s="86"/>
      <c r="L466" s="86"/>
      <c r="M466" s="86">
        <f>J466</f>
        <v>90.708631</v>
      </c>
      <c r="N466" s="86">
        <f t="shared" ref="N466:N467" si="87">J466</f>
        <v>90.708631</v>
      </c>
      <c r="O466" s="86">
        <v>81.6</v>
      </c>
      <c r="P466" s="86"/>
      <c r="Q466" s="86">
        <f>N466-O466</f>
        <v>9.108631</v>
      </c>
      <c r="R466" s="86"/>
      <c r="S466" s="86"/>
      <c r="T466" s="86">
        <f t="shared" si="80"/>
        <v>9.108631</v>
      </c>
      <c r="U466" s="64" t="s">
        <v>37</v>
      </c>
      <c r="V466" s="64"/>
    </row>
    <row r="467" ht="48" customHeight="1" spans="1:22">
      <c r="A467" s="61">
        <v>17</v>
      </c>
      <c r="B467" s="64" t="s">
        <v>1065</v>
      </c>
      <c r="C467" s="61" t="s">
        <v>34</v>
      </c>
      <c r="D467" s="61" t="s">
        <v>1025</v>
      </c>
      <c r="E467" s="61" t="s">
        <v>1027</v>
      </c>
      <c r="F467" s="64" t="s">
        <v>1066</v>
      </c>
      <c r="G467" s="61">
        <v>2020.08</v>
      </c>
      <c r="H467" s="61" t="s">
        <v>128</v>
      </c>
      <c r="I467" s="86">
        <v>1</v>
      </c>
      <c r="J467" s="86">
        <v>75.8912</v>
      </c>
      <c r="K467" s="86"/>
      <c r="L467" s="86"/>
      <c r="M467" s="86">
        <f>J467</f>
        <v>75.8912</v>
      </c>
      <c r="N467" s="86">
        <f t="shared" si="87"/>
        <v>75.8912</v>
      </c>
      <c r="O467" s="86">
        <v>64</v>
      </c>
      <c r="P467" s="86"/>
      <c r="Q467" s="86">
        <f>J467-O467</f>
        <v>11.8912</v>
      </c>
      <c r="R467" s="86"/>
      <c r="S467" s="86"/>
      <c r="T467" s="86">
        <f t="shared" si="80"/>
        <v>11.8912</v>
      </c>
      <c r="U467" s="64" t="s">
        <v>37</v>
      </c>
      <c r="V467" s="64"/>
    </row>
    <row r="468" ht="48" customHeight="1" spans="1:22">
      <c r="A468" s="61">
        <v>18</v>
      </c>
      <c r="B468" s="64" t="s">
        <v>1067</v>
      </c>
      <c r="C468" s="61" t="s">
        <v>34</v>
      </c>
      <c r="D468" s="61" t="s">
        <v>1025</v>
      </c>
      <c r="E468" s="61" t="s">
        <v>1027</v>
      </c>
      <c r="F468" s="64" t="s">
        <v>1066</v>
      </c>
      <c r="G468" s="61">
        <v>2021.07</v>
      </c>
      <c r="H468" s="61" t="s">
        <v>128</v>
      </c>
      <c r="I468" s="86">
        <v>1</v>
      </c>
      <c r="J468" s="86">
        <v>98</v>
      </c>
      <c r="K468" s="86"/>
      <c r="L468" s="86"/>
      <c r="M468" s="86">
        <v>98</v>
      </c>
      <c r="N468" s="86">
        <v>98</v>
      </c>
      <c r="O468" s="86">
        <f>N468*0.7</f>
        <v>68.6</v>
      </c>
      <c r="P468" s="86"/>
      <c r="Q468" s="86">
        <f>J468*0.2</f>
        <v>19.6</v>
      </c>
      <c r="R468" s="86"/>
      <c r="S468" s="86"/>
      <c r="T468" s="86">
        <f t="shared" si="80"/>
        <v>19.6</v>
      </c>
      <c r="U468" s="64" t="s">
        <v>37</v>
      </c>
      <c r="V468" s="64"/>
    </row>
    <row r="469" ht="48" customHeight="1" spans="1:22">
      <c r="A469" s="61">
        <v>19</v>
      </c>
      <c r="B469" s="64" t="s">
        <v>1068</v>
      </c>
      <c r="C469" s="61" t="s">
        <v>34</v>
      </c>
      <c r="D469" s="61" t="s">
        <v>1025</v>
      </c>
      <c r="E469" s="61" t="s">
        <v>1027</v>
      </c>
      <c r="F469" s="64" t="s">
        <v>1069</v>
      </c>
      <c r="G469" s="61">
        <v>2020.03</v>
      </c>
      <c r="H469" s="61" t="s">
        <v>128</v>
      </c>
      <c r="I469" s="86">
        <v>1</v>
      </c>
      <c r="J469" s="86">
        <v>342</v>
      </c>
      <c r="K469" s="86">
        <v>96</v>
      </c>
      <c r="L469" s="86"/>
      <c r="M469" s="86">
        <f>J469-K469</f>
        <v>246</v>
      </c>
      <c r="N469" s="86">
        <f>J469</f>
        <v>342</v>
      </c>
      <c r="O469" s="86">
        <v>171</v>
      </c>
      <c r="P469" s="86"/>
      <c r="Q469" s="86">
        <f>N469-O469</f>
        <v>171</v>
      </c>
      <c r="R469" s="86"/>
      <c r="S469" s="86"/>
      <c r="T469" s="86">
        <f t="shared" si="80"/>
        <v>171</v>
      </c>
      <c r="U469" s="64" t="s">
        <v>37</v>
      </c>
      <c r="V469" s="64"/>
    </row>
    <row r="470" ht="48" customHeight="1" spans="1:22">
      <c r="A470" s="61">
        <v>20</v>
      </c>
      <c r="B470" s="64" t="s">
        <v>1070</v>
      </c>
      <c r="C470" s="61" t="s">
        <v>34</v>
      </c>
      <c r="D470" s="61" t="s">
        <v>1025</v>
      </c>
      <c r="E470" s="61" t="s">
        <v>1027</v>
      </c>
      <c r="F470" s="64" t="s">
        <v>1071</v>
      </c>
      <c r="G470" s="61">
        <v>2020.05</v>
      </c>
      <c r="H470" s="61" t="s">
        <v>128</v>
      </c>
      <c r="I470" s="86">
        <v>1</v>
      </c>
      <c r="J470" s="86">
        <v>304.393355</v>
      </c>
      <c r="K470" s="86"/>
      <c r="L470" s="86"/>
      <c r="M470" s="86">
        <v>304</v>
      </c>
      <c r="N470" s="86">
        <f>J470</f>
        <v>304.393355</v>
      </c>
      <c r="O470" s="86">
        <v>158</v>
      </c>
      <c r="P470" s="86"/>
      <c r="Q470" s="86">
        <f>J470-O470</f>
        <v>146.393355</v>
      </c>
      <c r="R470" s="86"/>
      <c r="S470" s="86"/>
      <c r="T470" s="86">
        <f t="shared" si="80"/>
        <v>146.393355</v>
      </c>
      <c r="U470" s="64" t="s">
        <v>37</v>
      </c>
      <c r="V470" s="99" t="s">
        <v>1072</v>
      </c>
    </row>
    <row r="471" ht="48" customHeight="1" spans="1:22">
      <c r="A471" s="61">
        <v>21</v>
      </c>
      <c r="B471" s="64" t="s">
        <v>1073</v>
      </c>
      <c r="C471" s="61" t="s">
        <v>34</v>
      </c>
      <c r="D471" s="61" t="s">
        <v>1025</v>
      </c>
      <c r="E471" s="61" t="s">
        <v>1027</v>
      </c>
      <c r="F471" s="64" t="s">
        <v>1074</v>
      </c>
      <c r="G471" s="61">
        <v>2021.03</v>
      </c>
      <c r="H471" s="61" t="s">
        <v>128</v>
      </c>
      <c r="I471" s="86">
        <v>1</v>
      </c>
      <c r="J471" s="86">
        <v>96</v>
      </c>
      <c r="K471" s="86"/>
      <c r="L471" s="86"/>
      <c r="M471" s="86">
        <v>96</v>
      </c>
      <c r="N471" s="86">
        <v>96</v>
      </c>
      <c r="O471" s="86">
        <v>55</v>
      </c>
      <c r="P471" s="86"/>
      <c r="Q471" s="86">
        <f>91*0.9-55</f>
        <v>26.9</v>
      </c>
      <c r="R471" s="86"/>
      <c r="S471" s="86"/>
      <c r="T471" s="86">
        <f t="shared" si="80"/>
        <v>26.9</v>
      </c>
      <c r="U471" s="64" t="s">
        <v>37</v>
      </c>
      <c r="V471" s="64"/>
    </row>
    <row r="472" ht="48" customHeight="1" spans="1:22">
      <c r="A472" s="61">
        <v>22</v>
      </c>
      <c r="B472" s="64" t="s">
        <v>1075</v>
      </c>
      <c r="C472" s="61" t="s">
        <v>34</v>
      </c>
      <c r="D472" s="61" t="s">
        <v>1025</v>
      </c>
      <c r="E472" s="61" t="s">
        <v>1027</v>
      </c>
      <c r="F472" s="64" t="s">
        <v>1076</v>
      </c>
      <c r="G472" s="61">
        <v>2021.01</v>
      </c>
      <c r="H472" s="61" t="s">
        <v>128</v>
      </c>
      <c r="I472" s="86">
        <v>1</v>
      </c>
      <c r="J472" s="86">
        <v>205</v>
      </c>
      <c r="K472" s="86"/>
      <c r="L472" s="86"/>
      <c r="M472" s="86">
        <f>J472</f>
        <v>205</v>
      </c>
      <c r="N472" s="86">
        <f>J472</f>
        <v>205</v>
      </c>
      <c r="O472" s="86">
        <v>107</v>
      </c>
      <c r="P472" s="86"/>
      <c r="Q472" s="86">
        <f>N472-O472</f>
        <v>98</v>
      </c>
      <c r="R472" s="86"/>
      <c r="S472" s="86"/>
      <c r="T472" s="86">
        <f t="shared" si="80"/>
        <v>98</v>
      </c>
      <c r="U472" s="64" t="s">
        <v>37</v>
      </c>
      <c r="V472" s="64"/>
    </row>
    <row r="473" ht="48" customHeight="1" spans="1:22">
      <c r="A473" s="61">
        <v>23</v>
      </c>
      <c r="B473" s="64" t="s">
        <v>1077</v>
      </c>
      <c r="C473" s="61" t="s">
        <v>34</v>
      </c>
      <c r="D473" s="61" t="s">
        <v>1025</v>
      </c>
      <c r="E473" s="61" t="s">
        <v>1027</v>
      </c>
      <c r="F473" s="64" t="s">
        <v>1078</v>
      </c>
      <c r="G473" s="61">
        <v>2020.11</v>
      </c>
      <c r="H473" s="61" t="s">
        <v>128</v>
      </c>
      <c r="I473" s="86">
        <v>1</v>
      </c>
      <c r="J473" s="86">
        <v>180</v>
      </c>
      <c r="K473" s="86">
        <v>43.5</v>
      </c>
      <c r="L473" s="86"/>
      <c r="M473" s="86">
        <f>J473-K473</f>
        <v>136.5</v>
      </c>
      <c r="N473" s="86">
        <f>J473</f>
        <v>180</v>
      </c>
      <c r="O473" s="86">
        <v>87</v>
      </c>
      <c r="P473" s="86"/>
      <c r="Q473" s="86">
        <f>J473-O473</f>
        <v>93</v>
      </c>
      <c r="R473" s="86"/>
      <c r="S473" s="86"/>
      <c r="T473" s="86">
        <f t="shared" si="80"/>
        <v>93</v>
      </c>
      <c r="U473" s="64" t="s">
        <v>37</v>
      </c>
      <c r="V473" s="64"/>
    </row>
    <row r="474" ht="48" customHeight="1" spans="1:22">
      <c r="A474" s="61">
        <v>24</v>
      </c>
      <c r="B474" s="64" t="s">
        <v>1079</v>
      </c>
      <c r="C474" s="61" t="s">
        <v>34</v>
      </c>
      <c r="D474" s="61" t="s">
        <v>1025</v>
      </c>
      <c r="E474" s="61" t="s">
        <v>1027</v>
      </c>
      <c r="F474" s="64" t="s">
        <v>1080</v>
      </c>
      <c r="G474" s="61">
        <v>2021.03</v>
      </c>
      <c r="H474" s="61" t="s">
        <v>128</v>
      </c>
      <c r="I474" s="86">
        <v>1</v>
      </c>
      <c r="J474" s="86">
        <v>50</v>
      </c>
      <c r="K474" s="86"/>
      <c r="L474" s="86"/>
      <c r="M474" s="86">
        <v>50</v>
      </c>
      <c r="N474" s="86">
        <v>50</v>
      </c>
      <c r="O474" s="86">
        <v>35</v>
      </c>
      <c r="P474" s="86"/>
      <c r="Q474" s="86">
        <v>15</v>
      </c>
      <c r="R474" s="86"/>
      <c r="S474" s="86"/>
      <c r="T474" s="86">
        <f t="shared" si="80"/>
        <v>15</v>
      </c>
      <c r="U474" s="64" t="s">
        <v>37</v>
      </c>
      <c r="V474" s="64"/>
    </row>
    <row r="475" ht="60" customHeight="1" spans="1:22">
      <c r="A475" s="61">
        <v>25</v>
      </c>
      <c r="B475" s="64" t="s">
        <v>1081</v>
      </c>
      <c r="C475" s="61" t="s">
        <v>34</v>
      </c>
      <c r="D475" s="61" t="s">
        <v>1025</v>
      </c>
      <c r="E475" s="61" t="s">
        <v>1027</v>
      </c>
      <c r="F475" s="64" t="s">
        <v>1082</v>
      </c>
      <c r="G475" s="61">
        <v>2021.09</v>
      </c>
      <c r="H475" s="61" t="s">
        <v>128</v>
      </c>
      <c r="I475" s="86">
        <v>1</v>
      </c>
      <c r="J475" s="86">
        <v>380</v>
      </c>
      <c r="K475" s="86"/>
      <c r="L475" s="86"/>
      <c r="M475" s="86">
        <f>J475</f>
        <v>380</v>
      </c>
      <c r="N475" s="86">
        <f>J475</f>
        <v>380</v>
      </c>
      <c r="O475" s="86">
        <v>0</v>
      </c>
      <c r="P475" s="86"/>
      <c r="Q475" s="86">
        <f>M475*0.5</f>
        <v>190</v>
      </c>
      <c r="R475" s="86"/>
      <c r="S475" s="86"/>
      <c r="T475" s="86">
        <f t="shared" si="80"/>
        <v>190</v>
      </c>
      <c r="U475" s="64" t="s">
        <v>37</v>
      </c>
      <c r="V475" s="64"/>
    </row>
    <row r="476" ht="48" customHeight="1" spans="1:22">
      <c r="A476" s="61">
        <v>26</v>
      </c>
      <c r="B476" s="64" t="s">
        <v>1083</v>
      </c>
      <c r="C476" s="61" t="s">
        <v>34</v>
      </c>
      <c r="D476" s="123" t="s">
        <v>1084</v>
      </c>
      <c r="E476" s="61" t="s">
        <v>1027</v>
      </c>
      <c r="F476" s="125" t="s">
        <v>1085</v>
      </c>
      <c r="G476" s="123">
        <v>2021.02</v>
      </c>
      <c r="H476" s="61" t="s">
        <v>128</v>
      </c>
      <c r="I476" s="86">
        <v>1</v>
      </c>
      <c r="J476" s="139">
        <v>1000</v>
      </c>
      <c r="K476" s="139"/>
      <c r="L476" s="139"/>
      <c r="M476" s="139">
        <v>1000</v>
      </c>
      <c r="N476" s="139">
        <v>1000</v>
      </c>
      <c r="O476" s="165">
        <v>130</v>
      </c>
      <c r="P476" s="139"/>
      <c r="Q476" s="86">
        <f>N476*0.8</f>
        <v>800</v>
      </c>
      <c r="R476" s="86"/>
      <c r="S476" s="86"/>
      <c r="T476" s="86">
        <f t="shared" si="80"/>
        <v>800</v>
      </c>
      <c r="U476" s="64" t="s">
        <v>37</v>
      </c>
      <c r="V476" s="64"/>
    </row>
    <row r="477" ht="48" customHeight="1" spans="1:22">
      <c r="A477" s="61">
        <v>27</v>
      </c>
      <c r="B477" s="64" t="s">
        <v>1086</v>
      </c>
      <c r="C477" s="61" t="s">
        <v>34</v>
      </c>
      <c r="D477" s="61" t="s">
        <v>1025</v>
      </c>
      <c r="E477" s="61" t="s">
        <v>1027</v>
      </c>
      <c r="F477" s="64" t="s">
        <v>1087</v>
      </c>
      <c r="G477" s="104" t="s">
        <v>935</v>
      </c>
      <c r="H477" s="61" t="s">
        <v>128</v>
      </c>
      <c r="I477" s="86">
        <v>1</v>
      </c>
      <c r="J477" s="86">
        <v>90</v>
      </c>
      <c r="K477" s="86"/>
      <c r="L477" s="86"/>
      <c r="M477" s="86">
        <v>90</v>
      </c>
      <c r="N477" s="86">
        <v>90</v>
      </c>
      <c r="O477" s="86">
        <f>N477*0.7</f>
        <v>63</v>
      </c>
      <c r="P477" s="86"/>
      <c r="Q477" s="86">
        <f>N477*0.2</f>
        <v>18</v>
      </c>
      <c r="R477" s="86"/>
      <c r="S477" s="86"/>
      <c r="T477" s="86">
        <f t="shared" si="80"/>
        <v>18</v>
      </c>
      <c r="U477" s="64" t="s">
        <v>37</v>
      </c>
      <c r="V477" s="64" t="s">
        <v>1088</v>
      </c>
    </row>
    <row r="478" ht="48" customHeight="1" spans="1:22">
      <c r="A478" s="61">
        <v>28</v>
      </c>
      <c r="B478" s="64" t="s">
        <v>1089</v>
      </c>
      <c r="C478" s="61" t="s">
        <v>34</v>
      </c>
      <c r="D478" s="61" t="s">
        <v>1025</v>
      </c>
      <c r="E478" s="61" t="s">
        <v>1027</v>
      </c>
      <c r="F478" s="64" t="s">
        <v>1090</v>
      </c>
      <c r="G478" s="104" t="s">
        <v>935</v>
      </c>
      <c r="H478" s="61" t="s">
        <v>128</v>
      </c>
      <c r="I478" s="86">
        <v>1</v>
      </c>
      <c r="J478" s="86">
        <v>98</v>
      </c>
      <c r="K478" s="86"/>
      <c r="L478" s="86"/>
      <c r="M478" s="86">
        <v>98</v>
      </c>
      <c r="N478" s="86">
        <v>98</v>
      </c>
      <c r="O478" s="86">
        <f>N478*0.7</f>
        <v>68.6</v>
      </c>
      <c r="P478" s="86"/>
      <c r="Q478" s="86">
        <f>N478*0.2</f>
        <v>19.6</v>
      </c>
      <c r="R478" s="86"/>
      <c r="S478" s="86"/>
      <c r="T478" s="86">
        <f t="shared" si="80"/>
        <v>19.6</v>
      </c>
      <c r="U478" s="64" t="s">
        <v>37</v>
      </c>
      <c r="V478" s="64" t="s">
        <v>1091</v>
      </c>
    </row>
    <row r="479" ht="81" spans="1:22">
      <c r="A479" s="61">
        <v>29</v>
      </c>
      <c r="B479" s="64" t="s">
        <v>1092</v>
      </c>
      <c r="C479" s="61" t="s">
        <v>60</v>
      </c>
      <c r="D479" s="61" t="s">
        <v>1093</v>
      </c>
      <c r="E479" s="61" t="s">
        <v>1027</v>
      </c>
      <c r="F479" s="64" t="s">
        <v>1094</v>
      </c>
      <c r="G479" s="104" t="s">
        <v>935</v>
      </c>
      <c r="H479" s="61" t="s">
        <v>62</v>
      </c>
      <c r="I479" s="86">
        <v>1</v>
      </c>
      <c r="J479" s="86">
        <v>360</v>
      </c>
      <c r="K479" s="86"/>
      <c r="L479" s="86">
        <v>280</v>
      </c>
      <c r="M479" s="86">
        <v>80</v>
      </c>
      <c r="N479" s="86">
        <v>180</v>
      </c>
      <c r="O479" s="86">
        <v>0</v>
      </c>
      <c r="P479" s="86">
        <v>180</v>
      </c>
      <c r="Q479" s="86">
        <f>J479*0.7</f>
        <v>252</v>
      </c>
      <c r="R479" s="86"/>
      <c r="S479" s="86">
        <f t="shared" ref="S479:S480" si="88">Q479</f>
        <v>252</v>
      </c>
      <c r="T479" s="86"/>
      <c r="U479" s="64" t="s">
        <v>1095</v>
      </c>
      <c r="V479" s="144" t="s">
        <v>1096</v>
      </c>
    </row>
    <row r="480" ht="46.5" customHeight="1" spans="1:22">
      <c r="A480" s="61">
        <v>30</v>
      </c>
      <c r="B480" s="64" t="s">
        <v>1097</v>
      </c>
      <c r="C480" s="61" t="s">
        <v>60</v>
      </c>
      <c r="D480" s="61" t="s">
        <v>1025</v>
      </c>
      <c r="E480" s="61" t="s">
        <v>1027</v>
      </c>
      <c r="F480" s="64" t="s">
        <v>1098</v>
      </c>
      <c r="G480" s="61">
        <v>2021.11</v>
      </c>
      <c r="H480" s="61" t="s">
        <v>62</v>
      </c>
      <c r="I480" s="86">
        <v>1</v>
      </c>
      <c r="J480" s="86">
        <v>2113</v>
      </c>
      <c r="K480" s="86"/>
      <c r="L480" s="86">
        <f>J480</f>
        <v>2113</v>
      </c>
      <c r="M480" s="86"/>
      <c r="N480" s="86">
        <v>200</v>
      </c>
      <c r="O480" s="86">
        <v>0</v>
      </c>
      <c r="P480" s="86">
        <f>J480-N480</f>
        <v>1913</v>
      </c>
      <c r="Q480" s="86">
        <f>J480*0.5</f>
        <v>1056.5</v>
      </c>
      <c r="R480" s="86"/>
      <c r="S480" s="86">
        <f t="shared" si="88"/>
        <v>1056.5</v>
      </c>
      <c r="T480" s="86"/>
      <c r="U480" s="64" t="s">
        <v>37</v>
      </c>
      <c r="V480" s="99" t="s">
        <v>1099</v>
      </c>
    </row>
    <row r="481" s="11" customFormat="1" ht="46.5" customHeight="1" spans="1:22">
      <c r="A481" s="61">
        <v>31</v>
      </c>
      <c r="B481" s="64" t="s">
        <v>1100</v>
      </c>
      <c r="C481" s="61" t="s">
        <v>60</v>
      </c>
      <c r="D481" s="61" t="s">
        <v>1025</v>
      </c>
      <c r="E481" s="61" t="s">
        <v>1027</v>
      </c>
      <c r="F481" s="64" t="s">
        <v>1101</v>
      </c>
      <c r="G481" s="61">
        <v>2021.12</v>
      </c>
      <c r="H481" s="61" t="s">
        <v>62</v>
      </c>
      <c r="I481" s="86">
        <v>1</v>
      </c>
      <c r="J481" s="86">
        <v>180</v>
      </c>
      <c r="K481" s="86"/>
      <c r="L481" s="86"/>
      <c r="M481" s="86">
        <v>180</v>
      </c>
      <c r="N481" s="166">
        <v>10</v>
      </c>
      <c r="O481" s="86">
        <v>0</v>
      </c>
      <c r="P481" s="86">
        <v>170</v>
      </c>
      <c r="Q481" s="86">
        <f>M481*0.7</f>
        <v>126</v>
      </c>
      <c r="R481" s="86"/>
      <c r="S481" s="86"/>
      <c r="T481" s="86">
        <f>Q481</f>
        <v>126</v>
      </c>
      <c r="U481" s="64" t="s">
        <v>1095</v>
      </c>
      <c r="V481" s="144"/>
    </row>
    <row r="482" ht="196" customHeight="1" spans="1:22">
      <c r="A482" s="61">
        <v>32</v>
      </c>
      <c r="B482" s="64" t="s">
        <v>1102</v>
      </c>
      <c r="C482" s="61" t="s">
        <v>60</v>
      </c>
      <c r="D482" s="61" t="s">
        <v>1025</v>
      </c>
      <c r="E482" s="61" t="s">
        <v>1027</v>
      </c>
      <c r="F482" s="64" t="s">
        <v>1103</v>
      </c>
      <c r="G482" s="61">
        <v>2021.04</v>
      </c>
      <c r="H482" s="61" t="s">
        <v>62</v>
      </c>
      <c r="I482" s="86">
        <v>1</v>
      </c>
      <c r="J482" s="86">
        <v>9467.01</v>
      </c>
      <c r="K482" s="86"/>
      <c r="L482" s="86">
        <v>9467.01</v>
      </c>
      <c r="M482" s="86"/>
      <c r="N482" s="166">
        <v>4733</v>
      </c>
      <c r="O482" s="86">
        <v>3000</v>
      </c>
      <c r="P482" s="86">
        <v>2840.608</v>
      </c>
      <c r="Q482" s="86">
        <v>3058.8864</v>
      </c>
      <c r="R482" s="86"/>
      <c r="S482" s="86">
        <v>3058.8864</v>
      </c>
      <c r="T482" s="86"/>
      <c r="U482" s="64" t="s">
        <v>1104</v>
      </c>
      <c r="V482" s="144" t="s">
        <v>1105</v>
      </c>
    </row>
    <row r="483" ht="52" customHeight="1" spans="1:22">
      <c r="A483" s="61">
        <v>33</v>
      </c>
      <c r="B483" s="64" t="s">
        <v>1106</v>
      </c>
      <c r="C483" s="61" t="s">
        <v>60</v>
      </c>
      <c r="D483" s="61" t="s">
        <v>1025</v>
      </c>
      <c r="E483" s="61" t="s">
        <v>1027</v>
      </c>
      <c r="F483" s="64" t="s">
        <v>1107</v>
      </c>
      <c r="G483" s="61">
        <v>2021.11</v>
      </c>
      <c r="H483" s="61" t="s">
        <v>62</v>
      </c>
      <c r="I483" s="86">
        <v>1</v>
      </c>
      <c r="J483" s="86">
        <v>385</v>
      </c>
      <c r="K483" s="86"/>
      <c r="L483" s="86"/>
      <c r="M483" s="86">
        <v>385</v>
      </c>
      <c r="N483" s="86">
        <v>193</v>
      </c>
      <c r="O483" s="166">
        <v>0</v>
      </c>
      <c r="P483" s="86">
        <v>192</v>
      </c>
      <c r="Q483" s="86">
        <v>289</v>
      </c>
      <c r="R483" s="86"/>
      <c r="S483" s="86"/>
      <c r="T483" s="86">
        <v>289</v>
      </c>
      <c r="U483" s="64" t="s">
        <v>1095</v>
      </c>
      <c r="V483" s="144" t="s">
        <v>1108</v>
      </c>
    </row>
    <row r="484" ht="55" customHeight="1" spans="1:22">
      <c r="A484" s="61">
        <v>34</v>
      </c>
      <c r="B484" s="64" t="s">
        <v>1109</v>
      </c>
      <c r="C484" s="61" t="s">
        <v>60</v>
      </c>
      <c r="D484" s="61" t="s">
        <v>1110</v>
      </c>
      <c r="E484" s="61" t="s">
        <v>1027</v>
      </c>
      <c r="F484" s="64" t="s">
        <v>1111</v>
      </c>
      <c r="G484" s="61">
        <v>2021.11</v>
      </c>
      <c r="H484" s="61" t="s">
        <v>62</v>
      </c>
      <c r="I484" s="86">
        <v>1</v>
      </c>
      <c r="J484" s="86">
        <v>380</v>
      </c>
      <c r="K484" s="86"/>
      <c r="L484" s="86"/>
      <c r="M484" s="86">
        <v>380</v>
      </c>
      <c r="N484" s="86">
        <f>M484*0.5</f>
        <v>190</v>
      </c>
      <c r="O484" s="166">
        <v>0</v>
      </c>
      <c r="P484" s="86">
        <f>M484*0.5</f>
        <v>190</v>
      </c>
      <c r="Q484" s="86">
        <v>270</v>
      </c>
      <c r="R484" s="86"/>
      <c r="S484" s="86"/>
      <c r="T484" s="86">
        <v>270</v>
      </c>
      <c r="U484" s="64" t="s">
        <v>1095</v>
      </c>
      <c r="V484" s="144" t="s">
        <v>1112</v>
      </c>
    </row>
    <row r="485" ht="49.5" customHeight="1" spans="1:22">
      <c r="A485" s="61">
        <v>35</v>
      </c>
      <c r="B485" s="64" t="s">
        <v>1113</v>
      </c>
      <c r="C485" s="61" t="s">
        <v>60</v>
      </c>
      <c r="D485" s="61" t="s">
        <v>1025</v>
      </c>
      <c r="E485" s="61" t="s">
        <v>1027</v>
      </c>
      <c r="F485" s="64" t="s">
        <v>1114</v>
      </c>
      <c r="G485" s="100">
        <v>2021.1</v>
      </c>
      <c r="H485" s="61" t="s">
        <v>62</v>
      </c>
      <c r="I485" s="86">
        <v>1</v>
      </c>
      <c r="J485" s="86">
        <v>300</v>
      </c>
      <c r="K485" s="86"/>
      <c r="L485" s="86"/>
      <c r="M485" s="86">
        <v>300</v>
      </c>
      <c r="N485" s="86">
        <v>240</v>
      </c>
      <c r="O485" s="166">
        <v>168</v>
      </c>
      <c r="P485" s="86">
        <v>60</v>
      </c>
      <c r="Q485" s="86">
        <f>J485*0.7-O485</f>
        <v>42</v>
      </c>
      <c r="R485" s="86"/>
      <c r="S485" s="86"/>
      <c r="T485" s="86">
        <v>42</v>
      </c>
      <c r="U485" s="64" t="s">
        <v>1095</v>
      </c>
      <c r="V485" s="99" t="s">
        <v>1115</v>
      </c>
    </row>
    <row r="486" ht="124" customHeight="1" spans="1:22">
      <c r="A486" s="61">
        <v>36</v>
      </c>
      <c r="B486" s="64" t="s">
        <v>1116</v>
      </c>
      <c r="C486" s="61" t="s">
        <v>60</v>
      </c>
      <c r="D486" s="61" t="s">
        <v>1025</v>
      </c>
      <c r="E486" s="61" t="s">
        <v>1027</v>
      </c>
      <c r="F486" s="64" t="s">
        <v>1117</v>
      </c>
      <c r="G486" s="61">
        <v>2021.12</v>
      </c>
      <c r="H486" s="61" t="s">
        <v>62</v>
      </c>
      <c r="I486" s="86">
        <v>1</v>
      </c>
      <c r="J486" s="86">
        <v>471</v>
      </c>
      <c r="K486" s="86"/>
      <c r="L486" s="86"/>
      <c r="M486" s="86">
        <f>J486-K486</f>
        <v>471</v>
      </c>
      <c r="N486" s="86">
        <v>20</v>
      </c>
      <c r="O486" s="86">
        <v>0</v>
      </c>
      <c r="P486" s="86">
        <v>451</v>
      </c>
      <c r="Q486" s="86">
        <v>330</v>
      </c>
      <c r="R486" s="86"/>
      <c r="S486" s="86"/>
      <c r="T486" s="86">
        <v>330</v>
      </c>
      <c r="U486" s="64" t="s">
        <v>1095</v>
      </c>
      <c r="V486" s="99" t="s">
        <v>1118</v>
      </c>
    </row>
    <row r="487" ht="60.95" customHeight="1" spans="1:22">
      <c r="A487" s="61">
        <v>37</v>
      </c>
      <c r="B487" s="64" t="s">
        <v>1119</v>
      </c>
      <c r="C487" s="61" t="s">
        <v>69</v>
      </c>
      <c r="D487" s="61" t="s">
        <v>1120</v>
      </c>
      <c r="E487" s="61" t="s">
        <v>1027</v>
      </c>
      <c r="F487" s="64" t="s">
        <v>1121</v>
      </c>
      <c r="G487" s="104" t="s">
        <v>935</v>
      </c>
      <c r="H487" s="61" t="s">
        <v>62</v>
      </c>
      <c r="I487" s="86">
        <v>1</v>
      </c>
      <c r="J487" s="86">
        <v>580</v>
      </c>
      <c r="K487" s="86"/>
      <c r="L487" s="86"/>
      <c r="M487" s="86">
        <v>580</v>
      </c>
      <c r="N487" s="86"/>
      <c r="O487" s="86"/>
      <c r="P487" s="86">
        <f>M487-N487</f>
        <v>580</v>
      </c>
      <c r="Q487" s="86">
        <f>J487*0.5</f>
        <v>290</v>
      </c>
      <c r="R487" s="86"/>
      <c r="S487" s="86"/>
      <c r="T487" s="86">
        <f>Q487</f>
        <v>290</v>
      </c>
      <c r="U487" s="64" t="s">
        <v>1095</v>
      </c>
      <c r="V487" s="144" t="s">
        <v>1122</v>
      </c>
    </row>
    <row r="488" ht="134" customHeight="1" spans="1:22">
      <c r="A488" s="61">
        <v>38</v>
      </c>
      <c r="B488" s="64" t="s">
        <v>1123</v>
      </c>
      <c r="C488" s="61" t="s">
        <v>69</v>
      </c>
      <c r="D488" s="61" t="s">
        <v>1025</v>
      </c>
      <c r="E488" s="61" t="s">
        <v>1027</v>
      </c>
      <c r="F488" s="64" t="s">
        <v>1124</v>
      </c>
      <c r="G488" s="104" t="s">
        <v>1125</v>
      </c>
      <c r="H488" s="61">
        <v>2022</v>
      </c>
      <c r="I488" s="86">
        <v>1</v>
      </c>
      <c r="J488" s="86">
        <v>320</v>
      </c>
      <c r="K488" s="86"/>
      <c r="L488" s="86"/>
      <c r="M488" s="86">
        <f>J488</f>
        <v>320</v>
      </c>
      <c r="N488" s="86"/>
      <c r="O488" s="86"/>
      <c r="P488" s="86">
        <f>M488</f>
        <v>320</v>
      </c>
      <c r="Q488" s="86">
        <f>M488*0.7</f>
        <v>224</v>
      </c>
      <c r="R488" s="86"/>
      <c r="S488" s="86"/>
      <c r="T488" s="86">
        <f>Q488</f>
        <v>224</v>
      </c>
      <c r="U488" s="64" t="s">
        <v>1095</v>
      </c>
      <c r="V488" s="144" t="s">
        <v>1126</v>
      </c>
    </row>
    <row r="489" ht="160" customHeight="1" spans="1:22">
      <c r="A489" s="61">
        <v>39</v>
      </c>
      <c r="B489" s="64" t="s">
        <v>1127</v>
      </c>
      <c r="C489" s="61" t="s">
        <v>69</v>
      </c>
      <c r="D489" s="61" t="s">
        <v>1025</v>
      </c>
      <c r="E489" s="61" t="s">
        <v>1027</v>
      </c>
      <c r="F489" s="64" t="s">
        <v>1128</v>
      </c>
      <c r="G489" s="98">
        <v>2022.09</v>
      </c>
      <c r="H489" s="61">
        <v>2022</v>
      </c>
      <c r="I489" s="86">
        <v>1</v>
      </c>
      <c r="J489" s="86">
        <v>355</v>
      </c>
      <c r="K489" s="86"/>
      <c r="L489" s="86"/>
      <c r="M489" s="86">
        <v>355</v>
      </c>
      <c r="N489" s="86"/>
      <c r="O489" s="86"/>
      <c r="P489" s="86">
        <v>355</v>
      </c>
      <c r="Q489" s="86">
        <f>P489*0.7</f>
        <v>248.5</v>
      </c>
      <c r="R489" s="86"/>
      <c r="S489" s="86"/>
      <c r="T489" s="86">
        <f>P489*0.7</f>
        <v>248.5</v>
      </c>
      <c r="U489" s="64" t="s">
        <v>1095</v>
      </c>
      <c r="V489" s="144" t="s">
        <v>1129</v>
      </c>
    </row>
    <row r="490" ht="81.75" customHeight="1" spans="1:22">
      <c r="A490" s="61">
        <v>40</v>
      </c>
      <c r="B490" s="64" t="s">
        <v>1130</v>
      </c>
      <c r="C490" s="61" t="s">
        <v>69</v>
      </c>
      <c r="D490" s="61" t="s">
        <v>1025</v>
      </c>
      <c r="E490" s="61" t="s">
        <v>1027</v>
      </c>
      <c r="F490" s="64" t="s">
        <v>1131</v>
      </c>
      <c r="G490" s="98">
        <v>2022.09</v>
      </c>
      <c r="H490" s="61">
        <v>2022</v>
      </c>
      <c r="I490" s="86">
        <v>1</v>
      </c>
      <c r="J490" s="86">
        <v>80</v>
      </c>
      <c r="K490" s="86"/>
      <c r="L490" s="86"/>
      <c r="M490" s="86">
        <f>J490</f>
        <v>80</v>
      </c>
      <c r="N490" s="86"/>
      <c r="O490" s="86"/>
      <c r="P490" s="86">
        <v>80</v>
      </c>
      <c r="Q490" s="86">
        <f>P490*0.7</f>
        <v>56</v>
      </c>
      <c r="R490" s="86"/>
      <c r="S490" s="86"/>
      <c r="T490" s="86">
        <f>P490*0.7</f>
        <v>56</v>
      </c>
      <c r="U490" s="64" t="s">
        <v>1095</v>
      </c>
      <c r="V490" s="144" t="s">
        <v>1132</v>
      </c>
    </row>
    <row r="491" ht="67.5" spans="1:22">
      <c r="A491" s="61">
        <v>41</v>
      </c>
      <c r="B491" s="64" t="s">
        <v>1133</v>
      </c>
      <c r="C491" s="61" t="s">
        <v>69</v>
      </c>
      <c r="D491" s="61" t="s">
        <v>1134</v>
      </c>
      <c r="E491" s="61" t="s">
        <v>1027</v>
      </c>
      <c r="F491" s="64" t="s">
        <v>1135</v>
      </c>
      <c r="G491" s="98">
        <v>2022.06</v>
      </c>
      <c r="H491" s="61">
        <v>2022</v>
      </c>
      <c r="I491" s="86">
        <v>1</v>
      </c>
      <c r="J491" s="86">
        <v>200</v>
      </c>
      <c r="K491" s="86"/>
      <c r="L491" s="120"/>
      <c r="M491" s="86">
        <v>200</v>
      </c>
      <c r="N491" s="86"/>
      <c r="O491" s="86"/>
      <c r="P491" s="86">
        <v>200</v>
      </c>
      <c r="Q491" s="86">
        <f>P491*0.7</f>
        <v>140</v>
      </c>
      <c r="R491" s="86"/>
      <c r="S491" s="86"/>
      <c r="T491" s="86">
        <v>140</v>
      </c>
      <c r="U491" s="64" t="s">
        <v>1095</v>
      </c>
      <c r="V491" s="144" t="s">
        <v>1136</v>
      </c>
    </row>
    <row r="492" ht="89" customHeight="1" spans="1:22">
      <c r="A492" s="61">
        <v>42</v>
      </c>
      <c r="B492" s="64" t="s">
        <v>1137</v>
      </c>
      <c r="C492" s="61" t="s">
        <v>69</v>
      </c>
      <c r="D492" s="61" t="s">
        <v>1025</v>
      </c>
      <c r="E492" s="61" t="s">
        <v>1027</v>
      </c>
      <c r="F492" s="64" t="s">
        <v>1138</v>
      </c>
      <c r="G492" s="104">
        <v>2022.09</v>
      </c>
      <c r="H492" s="61">
        <v>2022</v>
      </c>
      <c r="I492" s="86">
        <v>1</v>
      </c>
      <c r="J492" s="86">
        <v>300</v>
      </c>
      <c r="K492" s="86"/>
      <c r="L492" s="86"/>
      <c r="M492" s="86">
        <v>300</v>
      </c>
      <c r="N492" s="86"/>
      <c r="O492" s="86"/>
      <c r="P492" s="86">
        <v>300</v>
      </c>
      <c r="Q492" s="86">
        <v>210</v>
      </c>
      <c r="R492" s="86"/>
      <c r="S492" s="86"/>
      <c r="T492" s="86">
        <v>210</v>
      </c>
      <c r="U492" s="64" t="s">
        <v>1095</v>
      </c>
      <c r="V492" s="144" t="s">
        <v>1139</v>
      </c>
    </row>
    <row r="493" ht="146" customHeight="1" spans="1:22">
      <c r="A493" s="61">
        <v>43</v>
      </c>
      <c r="B493" s="46" t="s">
        <v>1140</v>
      </c>
      <c r="C493" s="61" t="s">
        <v>116</v>
      </c>
      <c r="D493" s="48" t="s">
        <v>1025</v>
      </c>
      <c r="E493" s="48" t="s">
        <v>1027</v>
      </c>
      <c r="F493" s="46" t="s">
        <v>1141</v>
      </c>
      <c r="G493" s="48"/>
      <c r="H493" s="48"/>
      <c r="I493" s="76">
        <v>1</v>
      </c>
      <c r="J493" s="76">
        <v>831.77</v>
      </c>
      <c r="K493" s="76"/>
      <c r="L493" s="76"/>
      <c r="M493" s="76">
        <v>831.77</v>
      </c>
      <c r="N493" s="76"/>
      <c r="O493" s="76"/>
      <c r="P493" s="76"/>
      <c r="Q493" s="76"/>
      <c r="R493" s="76"/>
      <c r="S493" s="76"/>
      <c r="T493" s="76"/>
      <c r="U493" s="167" t="s">
        <v>1142</v>
      </c>
      <c r="V493" s="144" t="s">
        <v>1143</v>
      </c>
    </row>
    <row r="494" ht="40.5" spans="1:22">
      <c r="A494" s="61">
        <v>44</v>
      </c>
      <c r="B494" s="64" t="s">
        <v>1144</v>
      </c>
      <c r="C494" s="61" t="s">
        <v>116</v>
      </c>
      <c r="D494" s="61" t="s">
        <v>1025</v>
      </c>
      <c r="E494" s="61" t="s">
        <v>1027</v>
      </c>
      <c r="F494" s="64" t="s">
        <v>1145</v>
      </c>
      <c r="G494" s="104"/>
      <c r="H494" s="61"/>
      <c r="I494" s="86">
        <v>1</v>
      </c>
      <c r="J494" s="86">
        <v>800</v>
      </c>
      <c r="K494" s="86"/>
      <c r="L494" s="86"/>
      <c r="M494" s="86">
        <v>800</v>
      </c>
      <c r="N494" s="86"/>
      <c r="O494" s="86"/>
      <c r="P494" s="86"/>
      <c r="Q494" s="86"/>
      <c r="R494" s="86"/>
      <c r="S494" s="86"/>
      <c r="T494" s="86"/>
      <c r="U494" s="64" t="s">
        <v>1146</v>
      </c>
      <c r="V494" s="144" t="s">
        <v>1145</v>
      </c>
    </row>
    <row r="495" ht="108" spans="1:22">
      <c r="A495" s="61">
        <v>45</v>
      </c>
      <c r="B495" s="64" t="s">
        <v>1147</v>
      </c>
      <c r="C495" s="61" t="s">
        <v>116</v>
      </c>
      <c r="D495" s="61" t="s">
        <v>1084</v>
      </c>
      <c r="E495" s="61" t="s">
        <v>1027</v>
      </c>
      <c r="F495" s="64" t="s">
        <v>1148</v>
      </c>
      <c r="G495" s="104"/>
      <c r="H495" s="61"/>
      <c r="I495" s="86">
        <v>1</v>
      </c>
      <c r="J495" s="86">
        <v>90</v>
      </c>
      <c r="K495" s="86"/>
      <c r="L495" s="86"/>
      <c r="M495" s="86">
        <v>90</v>
      </c>
      <c r="N495" s="86"/>
      <c r="O495" s="86"/>
      <c r="P495" s="86"/>
      <c r="Q495" s="86"/>
      <c r="R495" s="86"/>
      <c r="S495" s="86"/>
      <c r="T495" s="86"/>
      <c r="U495" s="64" t="s">
        <v>1146</v>
      </c>
      <c r="V495" s="144" t="s">
        <v>1149</v>
      </c>
    </row>
    <row r="496" ht="54" spans="1:22">
      <c r="A496" s="61">
        <v>46</v>
      </c>
      <c r="B496" s="64" t="s">
        <v>1150</v>
      </c>
      <c r="C496" s="61" t="s">
        <v>116</v>
      </c>
      <c r="D496" s="61" t="s">
        <v>1151</v>
      </c>
      <c r="E496" s="61" t="s">
        <v>1027</v>
      </c>
      <c r="F496" s="64" t="s">
        <v>1152</v>
      </c>
      <c r="G496" s="104"/>
      <c r="H496" s="61"/>
      <c r="I496" s="86">
        <v>1</v>
      </c>
      <c r="J496" s="86">
        <v>96</v>
      </c>
      <c r="K496" s="86"/>
      <c r="L496" s="86"/>
      <c r="M496" s="86">
        <v>96</v>
      </c>
      <c r="N496" s="86"/>
      <c r="O496" s="86"/>
      <c r="P496" s="86"/>
      <c r="Q496" s="86"/>
      <c r="R496" s="86"/>
      <c r="S496" s="86"/>
      <c r="T496" s="86"/>
      <c r="U496" s="64" t="s">
        <v>1146</v>
      </c>
      <c r="V496" s="144" t="s">
        <v>1153</v>
      </c>
    </row>
    <row r="497" ht="94.5" spans="1:22">
      <c r="A497" s="61">
        <v>47</v>
      </c>
      <c r="B497" s="64" t="s">
        <v>1154</v>
      </c>
      <c r="C497" s="61" t="s">
        <v>116</v>
      </c>
      <c r="D497" s="61" t="s">
        <v>1110</v>
      </c>
      <c r="E497" s="61" t="s">
        <v>1027</v>
      </c>
      <c r="F497" s="64" t="s">
        <v>1155</v>
      </c>
      <c r="G497" s="104"/>
      <c r="H497" s="61"/>
      <c r="I497" s="86">
        <v>1</v>
      </c>
      <c r="J497" s="86">
        <v>80</v>
      </c>
      <c r="K497" s="86"/>
      <c r="L497" s="86"/>
      <c r="M497" s="86">
        <v>80</v>
      </c>
      <c r="N497" s="86"/>
      <c r="O497" s="86"/>
      <c r="P497" s="86"/>
      <c r="Q497" s="86"/>
      <c r="R497" s="86"/>
      <c r="S497" s="86"/>
      <c r="T497" s="86"/>
      <c r="U497" s="64" t="s">
        <v>1146</v>
      </c>
      <c r="V497" s="144" t="s">
        <v>1156</v>
      </c>
    </row>
    <row r="498" ht="54" spans="1:22">
      <c r="A498" s="61">
        <v>48</v>
      </c>
      <c r="B498" s="64" t="s">
        <v>1157</v>
      </c>
      <c r="C498" s="61" t="s">
        <v>116</v>
      </c>
      <c r="D498" s="61" t="s">
        <v>1158</v>
      </c>
      <c r="E498" s="61" t="s">
        <v>1027</v>
      </c>
      <c r="F498" s="64" t="s">
        <v>1159</v>
      </c>
      <c r="G498" s="104"/>
      <c r="H498" s="61"/>
      <c r="I498" s="86">
        <v>1</v>
      </c>
      <c r="J498" s="86">
        <f>10*15</f>
        <v>150</v>
      </c>
      <c r="K498" s="86"/>
      <c r="L498" s="86"/>
      <c r="M498" s="86">
        <f>10*15</f>
        <v>150</v>
      </c>
      <c r="N498" s="86"/>
      <c r="O498" s="86"/>
      <c r="P498" s="86"/>
      <c r="Q498" s="86"/>
      <c r="R498" s="86"/>
      <c r="S498" s="86"/>
      <c r="T498" s="86"/>
      <c r="U498" s="64" t="s">
        <v>1146</v>
      </c>
      <c r="V498" s="144" t="s">
        <v>1160</v>
      </c>
    </row>
    <row r="499" ht="40.5" spans="1:22">
      <c r="A499" s="61">
        <v>49</v>
      </c>
      <c r="B499" s="64" t="s">
        <v>1161</v>
      </c>
      <c r="C499" s="61" t="s">
        <v>116</v>
      </c>
      <c r="D499" s="61" t="s">
        <v>1025</v>
      </c>
      <c r="E499" s="61" t="s">
        <v>1027</v>
      </c>
      <c r="F499" s="64" t="s">
        <v>1162</v>
      </c>
      <c r="G499" s="61"/>
      <c r="H499" s="61"/>
      <c r="I499" s="86">
        <v>1</v>
      </c>
      <c r="J499" s="86">
        <v>96</v>
      </c>
      <c r="K499" s="86"/>
      <c r="L499" s="86"/>
      <c r="M499" s="86">
        <v>96</v>
      </c>
      <c r="N499" s="86"/>
      <c r="O499" s="86"/>
      <c r="P499" s="86"/>
      <c r="Q499" s="86"/>
      <c r="R499" s="86"/>
      <c r="S499" s="86"/>
      <c r="T499" s="86"/>
      <c r="U499" s="64" t="s">
        <v>1163</v>
      </c>
      <c r="V499" s="144" t="s">
        <v>1164</v>
      </c>
    </row>
    <row r="500" ht="40.5" spans="1:22">
      <c r="A500" s="61">
        <v>50</v>
      </c>
      <c r="B500" s="64" t="s">
        <v>1165</v>
      </c>
      <c r="C500" s="61" t="s">
        <v>116</v>
      </c>
      <c r="D500" s="61" t="s">
        <v>1025</v>
      </c>
      <c r="E500" s="61" t="s">
        <v>1027</v>
      </c>
      <c r="F500" s="64" t="s">
        <v>1166</v>
      </c>
      <c r="G500" s="104"/>
      <c r="H500" s="61"/>
      <c r="I500" s="86">
        <v>1</v>
      </c>
      <c r="J500" s="86">
        <v>200</v>
      </c>
      <c r="K500" s="86"/>
      <c r="L500" s="86"/>
      <c r="M500" s="86">
        <v>200</v>
      </c>
      <c r="N500" s="86"/>
      <c r="O500" s="86"/>
      <c r="P500" s="86"/>
      <c r="Q500" s="86"/>
      <c r="R500" s="86"/>
      <c r="S500" s="86"/>
      <c r="T500" s="86"/>
      <c r="U500" s="64" t="s">
        <v>1167</v>
      </c>
      <c r="V500" s="144"/>
    </row>
    <row r="501" ht="67.5" spans="1:22">
      <c r="A501" s="61">
        <v>51</v>
      </c>
      <c r="B501" s="64" t="s">
        <v>1168</v>
      </c>
      <c r="C501" s="61" t="s">
        <v>116</v>
      </c>
      <c r="D501" s="61" t="s">
        <v>1025</v>
      </c>
      <c r="E501" s="61" t="s">
        <v>1027</v>
      </c>
      <c r="F501" s="64" t="s">
        <v>1169</v>
      </c>
      <c r="G501" s="104"/>
      <c r="H501" s="61"/>
      <c r="I501" s="86">
        <v>1</v>
      </c>
      <c r="J501" s="86">
        <v>5000</v>
      </c>
      <c r="K501" s="86"/>
      <c r="L501" s="86">
        <v>5000</v>
      </c>
      <c r="M501" s="86"/>
      <c r="N501" s="86"/>
      <c r="O501" s="86"/>
      <c r="P501" s="86"/>
      <c r="Q501" s="86"/>
      <c r="R501" s="86"/>
      <c r="S501" s="86"/>
      <c r="T501" s="86"/>
      <c r="U501" s="64" t="s">
        <v>1167</v>
      </c>
      <c r="V501" s="144"/>
    </row>
    <row r="502" ht="81" spans="1:22">
      <c r="A502" s="61">
        <v>52</v>
      </c>
      <c r="B502" s="64" t="s">
        <v>1170</v>
      </c>
      <c r="C502" s="61" t="s">
        <v>116</v>
      </c>
      <c r="D502" s="61" t="s">
        <v>1025</v>
      </c>
      <c r="E502" s="61" t="s">
        <v>1027</v>
      </c>
      <c r="F502" s="64" t="s">
        <v>1171</v>
      </c>
      <c r="G502" s="104"/>
      <c r="H502" s="61"/>
      <c r="I502" s="86">
        <v>1</v>
      </c>
      <c r="J502" s="86">
        <v>96</v>
      </c>
      <c r="K502" s="86"/>
      <c r="L502" s="86"/>
      <c r="M502" s="86">
        <f>J502</f>
        <v>96</v>
      </c>
      <c r="N502" s="86"/>
      <c r="O502" s="86"/>
      <c r="P502" s="86"/>
      <c r="Q502" s="86"/>
      <c r="R502" s="86"/>
      <c r="S502" s="86"/>
      <c r="T502" s="86"/>
      <c r="U502" s="64" t="s">
        <v>118</v>
      </c>
      <c r="V502" s="144" t="s">
        <v>1172</v>
      </c>
    </row>
    <row r="503" ht="40.5" spans="1:22">
      <c r="A503" s="61">
        <v>53</v>
      </c>
      <c r="B503" s="64" t="s">
        <v>1173</v>
      </c>
      <c r="C503" s="61" t="s">
        <v>116</v>
      </c>
      <c r="D503" s="61" t="s">
        <v>1174</v>
      </c>
      <c r="E503" s="61" t="s">
        <v>1027</v>
      </c>
      <c r="F503" s="64" t="s">
        <v>1175</v>
      </c>
      <c r="G503" s="61"/>
      <c r="H503" s="61"/>
      <c r="I503" s="86">
        <v>1</v>
      </c>
      <c r="J503" s="86">
        <v>1000</v>
      </c>
      <c r="K503" s="86"/>
      <c r="L503" s="86"/>
      <c r="M503" s="86">
        <v>1000</v>
      </c>
      <c r="N503" s="86"/>
      <c r="O503" s="86"/>
      <c r="P503" s="86"/>
      <c r="Q503" s="86"/>
      <c r="R503" s="86"/>
      <c r="S503" s="86"/>
      <c r="T503" s="86"/>
      <c r="U503" s="64" t="s">
        <v>1167</v>
      </c>
      <c r="V503" s="144"/>
    </row>
    <row r="504" ht="40.5" spans="1:22">
      <c r="A504" s="61">
        <v>54</v>
      </c>
      <c r="B504" s="64" t="s">
        <v>1176</v>
      </c>
      <c r="C504" s="61" t="s">
        <v>116</v>
      </c>
      <c r="D504" s="61" t="s">
        <v>1025</v>
      </c>
      <c r="E504" s="61" t="s">
        <v>1027</v>
      </c>
      <c r="F504" s="64" t="s">
        <v>1177</v>
      </c>
      <c r="G504" s="61"/>
      <c r="H504" s="61"/>
      <c r="I504" s="86">
        <v>1</v>
      </c>
      <c r="J504" s="86">
        <v>498</v>
      </c>
      <c r="K504" s="86"/>
      <c r="L504" s="86"/>
      <c r="M504" s="86">
        <v>498</v>
      </c>
      <c r="N504" s="86"/>
      <c r="O504" s="86"/>
      <c r="P504" s="86"/>
      <c r="Q504" s="86"/>
      <c r="R504" s="86"/>
      <c r="S504" s="86"/>
      <c r="T504" s="86"/>
      <c r="U504" s="64" t="s">
        <v>1163</v>
      </c>
      <c r="V504" s="144" t="s">
        <v>1178</v>
      </c>
    </row>
    <row r="505" ht="40.5" spans="1:22">
      <c r="A505" s="61">
        <v>55</v>
      </c>
      <c r="B505" s="64" t="s">
        <v>1179</v>
      </c>
      <c r="C505" s="61" t="s">
        <v>116</v>
      </c>
      <c r="D505" s="61" t="s">
        <v>1025</v>
      </c>
      <c r="E505" s="61" t="s">
        <v>1027</v>
      </c>
      <c r="F505" s="64" t="s">
        <v>1180</v>
      </c>
      <c r="G505" s="61"/>
      <c r="H505" s="61"/>
      <c r="I505" s="86">
        <v>1</v>
      </c>
      <c r="J505" s="86">
        <v>200</v>
      </c>
      <c r="K505" s="86"/>
      <c r="L505" s="86"/>
      <c r="M505" s="86">
        <v>200</v>
      </c>
      <c r="N505" s="86"/>
      <c r="O505" s="86"/>
      <c r="P505" s="86"/>
      <c r="Q505" s="86"/>
      <c r="R505" s="86"/>
      <c r="S505" s="86"/>
      <c r="T505" s="86"/>
      <c r="U505" s="64" t="s">
        <v>1163</v>
      </c>
      <c r="V505" s="144" t="s">
        <v>1181</v>
      </c>
    </row>
    <row r="506" ht="40.5" spans="1:22">
      <c r="A506" s="61">
        <v>56</v>
      </c>
      <c r="B506" s="64" t="s">
        <v>1182</v>
      </c>
      <c r="C506" s="61" t="s">
        <v>116</v>
      </c>
      <c r="D506" s="61" t="s">
        <v>1025</v>
      </c>
      <c r="E506" s="61" t="s">
        <v>1027</v>
      </c>
      <c r="F506" s="64" t="s">
        <v>1183</v>
      </c>
      <c r="G506" s="61"/>
      <c r="H506" s="61"/>
      <c r="I506" s="86">
        <v>1</v>
      </c>
      <c r="J506" s="86">
        <v>380</v>
      </c>
      <c r="K506" s="86"/>
      <c r="L506" s="86"/>
      <c r="M506" s="86">
        <v>380</v>
      </c>
      <c r="N506" s="86"/>
      <c r="O506" s="86"/>
      <c r="P506" s="86"/>
      <c r="Q506" s="86"/>
      <c r="R506" s="86"/>
      <c r="S506" s="86"/>
      <c r="T506" s="86"/>
      <c r="U506" s="64" t="s">
        <v>1163</v>
      </c>
      <c r="V506" s="144"/>
    </row>
    <row r="507" ht="40.5" spans="1:22">
      <c r="A507" s="61">
        <v>57</v>
      </c>
      <c r="B507" s="64" t="s">
        <v>1184</v>
      </c>
      <c r="C507" s="61" t="s">
        <v>116</v>
      </c>
      <c r="D507" s="61" t="s">
        <v>1185</v>
      </c>
      <c r="E507" s="61" t="s">
        <v>1027</v>
      </c>
      <c r="F507" s="64" t="s">
        <v>1186</v>
      </c>
      <c r="G507" s="61"/>
      <c r="H507" s="61"/>
      <c r="I507" s="86">
        <v>1</v>
      </c>
      <c r="J507" s="86">
        <v>360</v>
      </c>
      <c r="K507" s="86"/>
      <c r="L507" s="86"/>
      <c r="M507" s="86">
        <v>360</v>
      </c>
      <c r="N507" s="86"/>
      <c r="O507" s="86"/>
      <c r="P507" s="86"/>
      <c r="Q507" s="86"/>
      <c r="R507" s="86"/>
      <c r="S507" s="86"/>
      <c r="T507" s="86"/>
      <c r="U507" s="64" t="s">
        <v>1187</v>
      </c>
      <c r="V507" s="144" t="s">
        <v>1188</v>
      </c>
    </row>
    <row r="508" ht="54" spans="1:22">
      <c r="A508" s="61">
        <v>58</v>
      </c>
      <c r="B508" s="64" t="s">
        <v>1189</v>
      </c>
      <c r="C508" s="61" t="s">
        <v>116</v>
      </c>
      <c r="D508" s="61" t="s">
        <v>1025</v>
      </c>
      <c r="E508" s="61" t="s">
        <v>1027</v>
      </c>
      <c r="F508" s="64" t="s">
        <v>1190</v>
      </c>
      <c r="G508" s="104"/>
      <c r="H508" s="61"/>
      <c r="I508" s="86">
        <v>1</v>
      </c>
      <c r="J508" s="86">
        <v>398</v>
      </c>
      <c r="K508" s="86"/>
      <c r="L508" s="86"/>
      <c r="M508" s="86">
        <v>398</v>
      </c>
      <c r="N508" s="86"/>
      <c r="O508" s="86"/>
      <c r="P508" s="86"/>
      <c r="Q508" s="86"/>
      <c r="R508" s="86"/>
      <c r="S508" s="86"/>
      <c r="T508" s="86"/>
      <c r="U508" s="64" t="s">
        <v>1191</v>
      </c>
      <c r="V508" s="144" t="s">
        <v>1192</v>
      </c>
    </row>
    <row r="509" ht="40.5" spans="1:22">
      <c r="A509" s="61">
        <v>59</v>
      </c>
      <c r="B509" s="64" t="s">
        <v>1193</v>
      </c>
      <c r="C509" s="61" t="s">
        <v>116</v>
      </c>
      <c r="D509" s="61" t="s">
        <v>1025</v>
      </c>
      <c r="E509" s="61" t="s">
        <v>1027</v>
      </c>
      <c r="F509" s="64" t="s">
        <v>1194</v>
      </c>
      <c r="G509" s="104"/>
      <c r="H509" s="61"/>
      <c r="I509" s="86">
        <v>1</v>
      </c>
      <c r="J509" s="86">
        <v>300</v>
      </c>
      <c r="K509" s="86"/>
      <c r="L509" s="86"/>
      <c r="M509" s="86">
        <v>300</v>
      </c>
      <c r="N509" s="86"/>
      <c r="O509" s="86"/>
      <c r="P509" s="86"/>
      <c r="Q509" s="86"/>
      <c r="R509" s="86"/>
      <c r="S509" s="86"/>
      <c r="T509" s="86"/>
      <c r="U509" s="64" t="s">
        <v>1163</v>
      </c>
      <c r="V509" s="144" t="s">
        <v>1195</v>
      </c>
    </row>
    <row r="510" ht="40.5" spans="1:22">
      <c r="A510" s="61">
        <v>60</v>
      </c>
      <c r="B510" s="64" t="s">
        <v>1196</v>
      </c>
      <c r="C510" s="61" t="s">
        <v>116</v>
      </c>
      <c r="D510" s="61" t="s">
        <v>1197</v>
      </c>
      <c r="E510" s="61" t="s">
        <v>1027</v>
      </c>
      <c r="F510" s="64" t="s">
        <v>1198</v>
      </c>
      <c r="G510" s="61"/>
      <c r="H510" s="61"/>
      <c r="I510" s="86">
        <v>1</v>
      </c>
      <c r="J510" s="86">
        <v>300</v>
      </c>
      <c r="K510" s="86"/>
      <c r="L510" s="86"/>
      <c r="M510" s="86">
        <v>300</v>
      </c>
      <c r="N510" s="86"/>
      <c r="O510" s="86"/>
      <c r="P510" s="86"/>
      <c r="Q510" s="86"/>
      <c r="R510" s="86"/>
      <c r="S510" s="86"/>
      <c r="T510" s="86"/>
      <c r="U510" s="64" t="s">
        <v>1167</v>
      </c>
      <c r="V510" s="144" t="s">
        <v>1199</v>
      </c>
    </row>
    <row r="511" ht="40.5" spans="1:22">
      <c r="A511" s="61">
        <v>61</v>
      </c>
      <c r="B511" s="64" t="s">
        <v>1200</v>
      </c>
      <c r="C511" s="61" t="s">
        <v>116</v>
      </c>
      <c r="D511" s="61" t="s">
        <v>1025</v>
      </c>
      <c r="E511" s="61" t="s">
        <v>1027</v>
      </c>
      <c r="F511" s="64" t="s">
        <v>1201</v>
      </c>
      <c r="G511" s="61"/>
      <c r="H511" s="61"/>
      <c r="I511" s="86">
        <v>1</v>
      </c>
      <c r="J511" s="86">
        <v>380</v>
      </c>
      <c r="K511" s="86"/>
      <c r="L511" s="86"/>
      <c r="M511" s="86">
        <v>380</v>
      </c>
      <c r="N511" s="86"/>
      <c r="O511" s="86"/>
      <c r="P511" s="86"/>
      <c r="Q511" s="86"/>
      <c r="R511" s="86"/>
      <c r="S511" s="86"/>
      <c r="T511" s="86"/>
      <c r="U511" s="64" t="s">
        <v>1167</v>
      </c>
      <c r="V511" s="144" t="s">
        <v>1202</v>
      </c>
    </row>
    <row r="512" ht="40.5" spans="1:22">
      <c r="A512" s="61">
        <v>62</v>
      </c>
      <c r="B512" s="64" t="s">
        <v>1203</v>
      </c>
      <c r="C512" s="61" t="s">
        <v>116</v>
      </c>
      <c r="D512" s="61" t="s">
        <v>1204</v>
      </c>
      <c r="E512" s="61" t="s">
        <v>1027</v>
      </c>
      <c r="F512" s="64" t="s">
        <v>1205</v>
      </c>
      <c r="G512" s="61"/>
      <c r="H512" s="61"/>
      <c r="I512" s="86">
        <v>1</v>
      </c>
      <c r="J512" s="86">
        <v>380</v>
      </c>
      <c r="K512" s="86"/>
      <c r="L512" s="86"/>
      <c r="M512" s="86">
        <v>380</v>
      </c>
      <c r="N512" s="86"/>
      <c r="O512" s="86"/>
      <c r="P512" s="86"/>
      <c r="Q512" s="86"/>
      <c r="R512" s="86"/>
      <c r="S512" s="86"/>
      <c r="T512" s="86"/>
      <c r="U512" s="64" t="s">
        <v>1167</v>
      </c>
      <c r="V512" s="144" t="s">
        <v>1206</v>
      </c>
    </row>
    <row r="513" ht="40.5" spans="1:22">
      <c r="A513" s="61">
        <v>63</v>
      </c>
      <c r="B513" s="64" t="s">
        <v>1207</v>
      </c>
      <c r="C513" s="61" t="s">
        <v>116</v>
      </c>
      <c r="D513" s="61" t="s">
        <v>1208</v>
      </c>
      <c r="E513" s="61" t="s">
        <v>1027</v>
      </c>
      <c r="F513" s="64" t="s">
        <v>1209</v>
      </c>
      <c r="G513" s="61"/>
      <c r="H513" s="61"/>
      <c r="I513" s="86">
        <v>1</v>
      </c>
      <c r="J513" s="86">
        <v>300</v>
      </c>
      <c r="K513" s="86"/>
      <c r="L513" s="86"/>
      <c r="M513" s="86">
        <v>300</v>
      </c>
      <c r="N513" s="86"/>
      <c r="O513" s="86"/>
      <c r="P513" s="86"/>
      <c r="Q513" s="86"/>
      <c r="R513" s="86"/>
      <c r="S513" s="86"/>
      <c r="T513" s="86"/>
      <c r="U513" s="64" t="s">
        <v>1167</v>
      </c>
      <c r="V513" s="144" t="s">
        <v>1210</v>
      </c>
    </row>
    <row r="514" s="5" customFormat="1" ht="24.95" customHeight="1" spans="1:22">
      <c r="A514" s="36" t="s">
        <v>1211</v>
      </c>
      <c r="B514" s="23"/>
      <c r="C514" s="23"/>
      <c r="D514" s="23"/>
      <c r="E514" s="23"/>
      <c r="F514" s="23"/>
      <c r="G514" s="24"/>
      <c r="H514" s="24"/>
      <c r="I514" s="74"/>
      <c r="J514" s="74"/>
      <c r="K514" s="74"/>
      <c r="L514" s="74"/>
      <c r="M514" s="74"/>
      <c r="N514" s="74"/>
      <c r="O514" s="74"/>
      <c r="P514" s="74"/>
      <c r="Q514" s="74"/>
      <c r="R514" s="74"/>
      <c r="S514" s="74"/>
      <c r="T514" s="74"/>
      <c r="U514" s="23"/>
      <c r="V514" s="90"/>
    </row>
    <row r="515" s="4" customFormat="1" ht="24.95" customHeight="1" spans="1:22">
      <c r="A515" s="22" t="s">
        <v>32</v>
      </c>
      <c r="B515" s="23"/>
      <c r="C515" s="24"/>
      <c r="D515" s="24"/>
      <c r="E515" s="25"/>
      <c r="F515" s="26"/>
      <c r="G515" s="27"/>
      <c r="H515" s="28"/>
      <c r="I515" s="72">
        <f>SUM(I516:I519)</f>
        <v>18</v>
      </c>
      <c r="J515" s="72">
        <f t="shared" ref="J515:T515" si="89">SUM(J516:J519)</f>
        <v>5511</v>
      </c>
      <c r="K515" s="72">
        <f t="shared" si="89"/>
        <v>0</v>
      </c>
      <c r="L515" s="72">
        <f t="shared" si="89"/>
        <v>0</v>
      </c>
      <c r="M515" s="72">
        <f t="shared" si="89"/>
        <v>5511</v>
      </c>
      <c r="N515" s="72">
        <f t="shared" si="89"/>
        <v>2368</v>
      </c>
      <c r="O515" s="72">
        <f t="shared" si="89"/>
        <v>967</v>
      </c>
      <c r="P515" s="72">
        <f t="shared" si="89"/>
        <v>569</v>
      </c>
      <c r="Q515" s="72">
        <f t="shared" si="89"/>
        <v>1201.4</v>
      </c>
      <c r="R515" s="72">
        <f t="shared" si="89"/>
        <v>0</v>
      </c>
      <c r="S515" s="72">
        <f t="shared" si="89"/>
        <v>0</v>
      </c>
      <c r="T515" s="72">
        <f t="shared" si="89"/>
        <v>1201.4</v>
      </c>
      <c r="U515" s="26"/>
      <c r="V515" s="88"/>
    </row>
    <row r="516" s="5" customFormat="1" ht="24.95" customHeight="1" spans="1:22">
      <c r="A516" s="42" t="s">
        <v>26</v>
      </c>
      <c r="B516" s="43"/>
      <c r="C516" s="44"/>
      <c r="D516" s="44"/>
      <c r="E516" s="45"/>
      <c r="F516" s="46"/>
      <c r="G516" s="47"/>
      <c r="H516" s="48"/>
      <c r="I516" s="76">
        <f>SUM(I520:I530)</f>
        <v>11</v>
      </c>
      <c r="J516" s="76">
        <f t="shared" ref="J516:T516" si="90">SUM(J520:J530)</f>
        <v>2368</v>
      </c>
      <c r="K516" s="76">
        <f t="shared" si="90"/>
        <v>0</v>
      </c>
      <c r="L516" s="76">
        <f t="shared" si="90"/>
        <v>0</v>
      </c>
      <c r="M516" s="76">
        <f t="shared" si="90"/>
        <v>2368</v>
      </c>
      <c r="N516" s="76">
        <f t="shared" si="90"/>
        <v>2368</v>
      </c>
      <c r="O516" s="76">
        <f t="shared" si="90"/>
        <v>967</v>
      </c>
      <c r="P516" s="76">
        <f t="shared" si="90"/>
        <v>0</v>
      </c>
      <c r="Q516" s="76">
        <f t="shared" si="90"/>
        <v>803.4</v>
      </c>
      <c r="R516" s="76">
        <f t="shared" si="90"/>
        <v>0</v>
      </c>
      <c r="S516" s="76">
        <f t="shared" si="90"/>
        <v>0</v>
      </c>
      <c r="T516" s="76">
        <f t="shared" si="90"/>
        <v>803.4</v>
      </c>
      <c r="U516" s="46"/>
      <c r="V516" s="92"/>
    </row>
    <row r="517" s="5" customFormat="1" ht="24.95" customHeight="1" spans="1:22">
      <c r="A517" s="42" t="s">
        <v>27</v>
      </c>
      <c r="B517" s="43"/>
      <c r="C517" s="44"/>
      <c r="D517" s="44"/>
      <c r="E517" s="45"/>
      <c r="F517" s="46"/>
      <c r="G517" s="47"/>
      <c r="H517" s="48"/>
      <c r="I517" s="76">
        <f>SUM(0)</f>
        <v>0</v>
      </c>
      <c r="J517" s="76">
        <f t="shared" ref="J517:T517" si="91">SUM(0)</f>
        <v>0</v>
      </c>
      <c r="K517" s="76">
        <f t="shared" si="91"/>
        <v>0</v>
      </c>
      <c r="L517" s="76">
        <f t="shared" si="91"/>
        <v>0</v>
      </c>
      <c r="M517" s="76">
        <f t="shared" si="91"/>
        <v>0</v>
      </c>
      <c r="N517" s="76">
        <f t="shared" si="91"/>
        <v>0</v>
      </c>
      <c r="O517" s="76">
        <f t="shared" si="91"/>
        <v>0</v>
      </c>
      <c r="P517" s="76">
        <f t="shared" si="91"/>
        <v>0</v>
      </c>
      <c r="Q517" s="76">
        <f t="shared" si="91"/>
        <v>0</v>
      </c>
      <c r="R517" s="76">
        <f t="shared" si="91"/>
        <v>0</v>
      </c>
      <c r="S517" s="76">
        <f t="shared" si="91"/>
        <v>0</v>
      </c>
      <c r="T517" s="76">
        <f t="shared" si="91"/>
        <v>0</v>
      </c>
      <c r="U517" s="46"/>
      <c r="V517" s="92"/>
    </row>
    <row r="518" s="5" customFormat="1" ht="24.95" customHeight="1" spans="1:22">
      <c r="A518" s="42" t="s">
        <v>28</v>
      </c>
      <c r="B518" s="43"/>
      <c r="C518" s="44"/>
      <c r="D518" s="44"/>
      <c r="E518" s="45"/>
      <c r="F518" s="46"/>
      <c r="G518" s="47"/>
      <c r="H518" s="48"/>
      <c r="I518" s="76">
        <f>SUM(I531:I533)</f>
        <v>3</v>
      </c>
      <c r="J518" s="76">
        <f t="shared" ref="J518:T518" si="92">SUM(J531:J533)</f>
        <v>569</v>
      </c>
      <c r="K518" s="76">
        <f t="shared" si="92"/>
        <v>0</v>
      </c>
      <c r="L518" s="76">
        <f t="shared" si="92"/>
        <v>0</v>
      </c>
      <c r="M518" s="76">
        <f t="shared" si="92"/>
        <v>569</v>
      </c>
      <c r="N518" s="76">
        <f t="shared" si="92"/>
        <v>0</v>
      </c>
      <c r="O518" s="76">
        <f t="shared" si="92"/>
        <v>0</v>
      </c>
      <c r="P518" s="76">
        <f t="shared" si="92"/>
        <v>569</v>
      </c>
      <c r="Q518" s="76">
        <f t="shared" si="92"/>
        <v>398</v>
      </c>
      <c r="R518" s="76">
        <f t="shared" si="92"/>
        <v>0</v>
      </c>
      <c r="S518" s="76">
        <f t="shared" si="92"/>
        <v>0</v>
      </c>
      <c r="T518" s="76">
        <f t="shared" si="92"/>
        <v>398</v>
      </c>
      <c r="U518" s="46"/>
      <c r="V518" s="92"/>
    </row>
    <row r="519" s="5" customFormat="1" ht="24.95" customHeight="1" spans="1:22">
      <c r="A519" s="42" t="s">
        <v>30</v>
      </c>
      <c r="B519" s="43"/>
      <c r="C519" s="44"/>
      <c r="D519" s="44"/>
      <c r="E519" s="45"/>
      <c r="F519" s="46"/>
      <c r="G519" s="47"/>
      <c r="H519" s="48"/>
      <c r="I519" s="76">
        <f t="shared" ref="I519:T519" si="93">SUM(I534:I537)</f>
        <v>4</v>
      </c>
      <c r="J519" s="76">
        <f t="shared" si="93"/>
        <v>2574</v>
      </c>
      <c r="K519" s="76">
        <f t="shared" si="93"/>
        <v>0</v>
      </c>
      <c r="L519" s="76">
        <f t="shared" si="93"/>
        <v>0</v>
      </c>
      <c r="M519" s="76">
        <f t="shared" si="93"/>
        <v>2574</v>
      </c>
      <c r="N519" s="76">
        <f t="shared" si="93"/>
        <v>0</v>
      </c>
      <c r="O519" s="76">
        <f t="shared" si="93"/>
        <v>0</v>
      </c>
      <c r="P519" s="76">
        <f t="shared" si="93"/>
        <v>0</v>
      </c>
      <c r="Q519" s="76">
        <f t="shared" si="93"/>
        <v>0</v>
      </c>
      <c r="R519" s="76">
        <f t="shared" si="93"/>
        <v>0</v>
      </c>
      <c r="S519" s="76">
        <f t="shared" si="93"/>
        <v>0</v>
      </c>
      <c r="T519" s="76">
        <f t="shared" si="93"/>
        <v>0</v>
      </c>
      <c r="U519" s="46"/>
      <c r="V519" s="92"/>
    </row>
    <row r="520" ht="49" customHeight="1" spans="1:22">
      <c r="A520" s="61">
        <v>1</v>
      </c>
      <c r="B520" s="64" t="s">
        <v>1212</v>
      </c>
      <c r="C520" s="61" t="s">
        <v>34</v>
      </c>
      <c r="D520" s="61" t="s">
        <v>1211</v>
      </c>
      <c r="E520" s="61" t="s">
        <v>1213</v>
      </c>
      <c r="F520" s="168" t="s">
        <v>1214</v>
      </c>
      <c r="G520" s="169">
        <v>2020.05</v>
      </c>
      <c r="H520" s="61" t="s">
        <v>41</v>
      </c>
      <c r="I520" s="86">
        <v>1</v>
      </c>
      <c r="J520" s="86">
        <v>970</v>
      </c>
      <c r="K520" s="86"/>
      <c r="L520" s="86"/>
      <c r="M520" s="86">
        <v>970</v>
      </c>
      <c r="N520" s="86">
        <v>970</v>
      </c>
      <c r="O520" s="86">
        <v>485</v>
      </c>
      <c r="P520" s="86"/>
      <c r="Q520" s="86">
        <v>291</v>
      </c>
      <c r="R520" s="86"/>
      <c r="S520" s="86"/>
      <c r="T520" s="86">
        <v>291</v>
      </c>
      <c r="U520" s="64" t="s">
        <v>37</v>
      </c>
      <c r="V520" s="103"/>
    </row>
    <row r="521" ht="42.75" customHeight="1" spans="1:22">
      <c r="A521" s="61">
        <v>2</v>
      </c>
      <c r="B521" s="64" t="s">
        <v>1215</v>
      </c>
      <c r="C521" s="61" t="s">
        <v>34</v>
      </c>
      <c r="D521" s="61" t="s">
        <v>1211</v>
      </c>
      <c r="E521" s="61" t="s">
        <v>1213</v>
      </c>
      <c r="F521" s="64" t="s">
        <v>1216</v>
      </c>
      <c r="G521" s="61">
        <v>2020.04</v>
      </c>
      <c r="H521" s="61" t="s">
        <v>41</v>
      </c>
      <c r="I521" s="86">
        <v>1</v>
      </c>
      <c r="J521" s="86">
        <v>120</v>
      </c>
      <c r="K521" s="86"/>
      <c r="L521" s="86"/>
      <c r="M521" s="86">
        <v>120</v>
      </c>
      <c r="N521" s="86">
        <v>120</v>
      </c>
      <c r="O521" s="86">
        <v>60</v>
      </c>
      <c r="P521" s="86"/>
      <c r="Q521" s="86">
        <v>48</v>
      </c>
      <c r="R521" s="86"/>
      <c r="S521" s="86"/>
      <c r="T521" s="86">
        <v>48</v>
      </c>
      <c r="U521" s="64" t="s">
        <v>37</v>
      </c>
      <c r="V521" s="103"/>
    </row>
    <row r="522" ht="42.75" customHeight="1" spans="1:22">
      <c r="A522" s="61">
        <v>3</v>
      </c>
      <c r="B522" s="168" t="s">
        <v>1217</v>
      </c>
      <c r="C522" s="61" t="s">
        <v>34</v>
      </c>
      <c r="D522" s="169" t="s">
        <v>1211</v>
      </c>
      <c r="E522" s="61" t="s">
        <v>1213</v>
      </c>
      <c r="F522" s="168" t="s">
        <v>1218</v>
      </c>
      <c r="G522" s="169">
        <v>2020.09</v>
      </c>
      <c r="H522" s="169">
        <v>2020</v>
      </c>
      <c r="I522" s="86">
        <v>1</v>
      </c>
      <c r="J522" s="177">
        <v>200</v>
      </c>
      <c r="K522" s="177"/>
      <c r="L522" s="177"/>
      <c r="M522" s="177">
        <v>200</v>
      </c>
      <c r="N522" s="177">
        <v>200</v>
      </c>
      <c r="O522" s="177">
        <v>100</v>
      </c>
      <c r="P522" s="177"/>
      <c r="Q522" s="177">
        <v>60</v>
      </c>
      <c r="R522" s="177"/>
      <c r="S522" s="177"/>
      <c r="T522" s="177">
        <v>60</v>
      </c>
      <c r="U522" s="64" t="s">
        <v>37</v>
      </c>
      <c r="V522" s="182"/>
    </row>
    <row r="523" ht="42.75" customHeight="1" spans="1:22">
      <c r="A523" s="61">
        <v>4</v>
      </c>
      <c r="B523" s="168" t="s">
        <v>1219</v>
      </c>
      <c r="C523" s="61" t="s">
        <v>34</v>
      </c>
      <c r="D523" s="169" t="s">
        <v>1211</v>
      </c>
      <c r="E523" s="61" t="s">
        <v>1213</v>
      </c>
      <c r="F523" s="168" t="s">
        <v>1220</v>
      </c>
      <c r="G523" s="169">
        <v>2020.12</v>
      </c>
      <c r="H523" s="169" t="s">
        <v>128</v>
      </c>
      <c r="I523" s="178">
        <v>1</v>
      </c>
      <c r="J523" s="177">
        <v>310</v>
      </c>
      <c r="K523" s="177"/>
      <c r="L523" s="177"/>
      <c r="M523" s="177">
        <v>310</v>
      </c>
      <c r="N523" s="177">
        <v>310</v>
      </c>
      <c r="O523" s="177">
        <v>74</v>
      </c>
      <c r="P523" s="177"/>
      <c r="Q523" s="177">
        <v>45</v>
      </c>
      <c r="R523" s="177"/>
      <c r="S523" s="177"/>
      <c r="T523" s="177">
        <v>45</v>
      </c>
      <c r="U523" s="64" t="s">
        <v>37</v>
      </c>
      <c r="V523" s="183"/>
    </row>
    <row r="524" ht="42.75" customHeight="1" spans="1:22">
      <c r="A524" s="61">
        <v>5</v>
      </c>
      <c r="B524" s="168" t="s">
        <v>1221</v>
      </c>
      <c r="C524" s="61" t="s">
        <v>34</v>
      </c>
      <c r="D524" s="169" t="s">
        <v>1211</v>
      </c>
      <c r="E524" s="61" t="s">
        <v>1213</v>
      </c>
      <c r="F524" s="168" t="s">
        <v>1222</v>
      </c>
      <c r="G524" s="169">
        <v>2021.03</v>
      </c>
      <c r="H524" s="169">
        <v>2021</v>
      </c>
      <c r="I524" s="178">
        <v>1</v>
      </c>
      <c r="J524" s="177">
        <v>65</v>
      </c>
      <c r="K524" s="177"/>
      <c r="L524" s="177"/>
      <c r="M524" s="177">
        <v>65</v>
      </c>
      <c r="N524" s="177">
        <v>65</v>
      </c>
      <c r="O524" s="177">
        <v>0</v>
      </c>
      <c r="P524" s="177"/>
      <c r="Q524" s="177">
        <v>45.5</v>
      </c>
      <c r="R524" s="177"/>
      <c r="S524" s="177"/>
      <c r="T524" s="177">
        <v>45.5</v>
      </c>
      <c r="U524" s="64" t="s">
        <v>37</v>
      </c>
      <c r="V524" s="182"/>
    </row>
    <row r="525" ht="42.75" customHeight="1" spans="1:22">
      <c r="A525" s="61">
        <v>6</v>
      </c>
      <c r="B525" s="168" t="s">
        <v>1223</v>
      </c>
      <c r="C525" s="61" t="s">
        <v>34</v>
      </c>
      <c r="D525" s="169" t="s">
        <v>1211</v>
      </c>
      <c r="E525" s="61" t="s">
        <v>1213</v>
      </c>
      <c r="F525" s="168" t="s">
        <v>1222</v>
      </c>
      <c r="G525" s="169">
        <v>2021.04</v>
      </c>
      <c r="H525" s="169">
        <v>2021</v>
      </c>
      <c r="I525" s="86">
        <v>1</v>
      </c>
      <c r="J525" s="177">
        <v>90</v>
      </c>
      <c r="K525" s="177"/>
      <c r="L525" s="177"/>
      <c r="M525" s="177">
        <v>90</v>
      </c>
      <c r="N525" s="177">
        <v>90</v>
      </c>
      <c r="O525" s="177">
        <v>0</v>
      </c>
      <c r="P525" s="177"/>
      <c r="Q525" s="177">
        <v>63</v>
      </c>
      <c r="R525" s="177"/>
      <c r="S525" s="177"/>
      <c r="T525" s="177">
        <v>63</v>
      </c>
      <c r="U525" s="64" t="s">
        <v>37</v>
      </c>
      <c r="V525" s="182"/>
    </row>
    <row r="526" ht="42.75" customHeight="1" spans="1:22">
      <c r="A526" s="61">
        <v>7</v>
      </c>
      <c r="B526" s="168" t="s">
        <v>1224</v>
      </c>
      <c r="C526" s="61" t="s">
        <v>34</v>
      </c>
      <c r="D526" s="169" t="s">
        <v>1211</v>
      </c>
      <c r="E526" s="61" t="s">
        <v>1213</v>
      </c>
      <c r="F526" s="168" t="s">
        <v>1222</v>
      </c>
      <c r="G526" s="169">
        <v>2021.05</v>
      </c>
      <c r="H526" s="169">
        <v>2021</v>
      </c>
      <c r="I526" s="86">
        <v>1</v>
      </c>
      <c r="J526" s="177">
        <v>72</v>
      </c>
      <c r="K526" s="177"/>
      <c r="L526" s="177"/>
      <c r="M526" s="177">
        <v>72</v>
      </c>
      <c r="N526" s="177">
        <v>72</v>
      </c>
      <c r="O526" s="177">
        <v>0</v>
      </c>
      <c r="P526" s="177"/>
      <c r="Q526" s="177">
        <v>50</v>
      </c>
      <c r="R526" s="177"/>
      <c r="S526" s="177"/>
      <c r="T526" s="177">
        <v>50</v>
      </c>
      <c r="U526" s="64" t="s">
        <v>37</v>
      </c>
      <c r="V526" s="182"/>
    </row>
    <row r="527" ht="42.75" customHeight="1" spans="1:22">
      <c r="A527" s="61">
        <v>8</v>
      </c>
      <c r="B527" s="168" t="s">
        <v>1225</v>
      </c>
      <c r="C527" s="61" t="s">
        <v>34</v>
      </c>
      <c r="D527" s="169" t="s">
        <v>1211</v>
      </c>
      <c r="E527" s="61" t="s">
        <v>1213</v>
      </c>
      <c r="F527" s="168" t="s">
        <v>1222</v>
      </c>
      <c r="G527" s="169">
        <v>2021.03</v>
      </c>
      <c r="H527" s="169">
        <v>2021</v>
      </c>
      <c r="I527" s="86">
        <v>1</v>
      </c>
      <c r="J527" s="177">
        <v>90</v>
      </c>
      <c r="K527" s="177"/>
      <c r="L527" s="177"/>
      <c r="M527" s="177">
        <v>90</v>
      </c>
      <c r="N527" s="177">
        <v>90</v>
      </c>
      <c r="O527" s="177">
        <v>0</v>
      </c>
      <c r="P527" s="177"/>
      <c r="Q527" s="177">
        <v>63</v>
      </c>
      <c r="R527" s="177"/>
      <c r="S527" s="177"/>
      <c r="T527" s="177">
        <v>63</v>
      </c>
      <c r="U527" s="64" t="s">
        <v>37</v>
      </c>
      <c r="V527" s="182"/>
    </row>
    <row r="528" ht="42.75" customHeight="1" spans="1:22">
      <c r="A528" s="61">
        <v>9</v>
      </c>
      <c r="B528" s="168" t="s">
        <v>1226</v>
      </c>
      <c r="C528" s="61" t="s">
        <v>34</v>
      </c>
      <c r="D528" s="169" t="s">
        <v>1211</v>
      </c>
      <c r="E528" s="61" t="s">
        <v>1213</v>
      </c>
      <c r="F528" s="168" t="s">
        <v>1222</v>
      </c>
      <c r="G528" s="170">
        <v>2021.1</v>
      </c>
      <c r="H528" s="169">
        <v>2021</v>
      </c>
      <c r="I528" s="178">
        <v>1</v>
      </c>
      <c r="J528" s="177">
        <v>97</v>
      </c>
      <c r="K528" s="177"/>
      <c r="L528" s="177"/>
      <c r="M528" s="177">
        <v>97</v>
      </c>
      <c r="N528" s="177">
        <v>97</v>
      </c>
      <c r="O528" s="177">
        <v>0</v>
      </c>
      <c r="P528" s="177"/>
      <c r="Q528" s="177">
        <v>67.9</v>
      </c>
      <c r="R528" s="177"/>
      <c r="S528" s="177"/>
      <c r="T528" s="177">
        <v>67.9</v>
      </c>
      <c r="U528" s="64" t="s">
        <v>37</v>
      </c>
      <c r="V528" s="182"/>
    </row>
    <row r="529" ht="47" customHeight="1" spans="1:22">
      <c r="A529" s="61">
        <v>10</v>
      </c>
      <c r="B529" s="168" t="s">
        <v>1227</v>
      </c>
      <c r="C529" s="61" t="s">
        <v>34</v>
      </c>
      <c r="D529" s="169" t="s">
        <v>1211</v>
      </c>
      <c r="E529" s="61" t="s">
        <v>1213</v>
      </c>
      <c r="F529" s="64" t="s">
        <v>1228</v>
      </c>
      <c r="G529" s="61">
        <v>2021.06</v>
      </c>
      <c r="H529" s="169">
        <v>2021</v>
      </c>
      <c r="I529" s="86">
        <v>1</v>
      </c>
      <c r="J529" s="177">
        <v>260</v>
      </c>
      <c r="K529" s="177"/>
      <c r="L529" s="177"/>
      <c r="M529" s="177">
        <v>260</v>
      </c>
      <c r="N529" s="177">
        <v>260</v>
      </c>
      <c r="O529" s="177">
        <v>182</v>
      </c>
      <c r="P529" s="177"/>
      <c r="Q529" s="177">
        <v>52</v>
      </c>
      <c r="R529" s="177"/>
      <c r="S529" s="177"/>
      <c r="T529" s="177">
        <v>52</v>
      </c>
      <c r="U529" s="64" t="s">
        <v>37</v>
      </c>
      <c r="V529" s="182"/>
    </row>
    <row r="530" ht="42.75" customHeight="1" spans="1:22">
      <c r="A530" s="61">
        <v>11</v>
      </c>
      <c r="B530" s="168" t="s">
        <v>1229</v>
      </c>
      <c r="C530" s="61" t="s">
        <v>34</v>
      </c>
      <c r="D530" s="169" t="s">
        <v>1211</v>
      </c>
      <c r="E530" s="61" t="s">
        <v>1213</v>
      </c>
      <c r="F530" s="64" t="s">
        <v>1230</v>
      </c>
      <c r="G530" s="61">
        <v>2021.09</v>
      </c>
      <c r="H530" s="169">
        <v>2021</v>
      </c>
      <c r="I530" s="86">
        <v>1</v>
      </c>
      <c r="J530" s="177">
        <v>94</v>
      </c>
      <c r="K530" s="177"/>
      <c r="L530" s="177"/>
      <c r="M530" s="177">
        <v>94</v>
      </c>
      <c r="N530" s="177">
        <v>94</v>
      </c>
      <c r="O530" s="177">
        <v>66</v>
      </c>
      <c r="P530" s="177"/>
      <c r="Q530" s="177">
        <v>18</v>
      </c>
      <c r="R530" s="177"/>
      <c r="S530" s="177"/>
      <c r="T530" s="177">
        <v>18</v>
      </c>
      <c r="U530" s="64" t="s">
        <v>37</v>
      </c>
      <c r="V530" s="182"/>
    </row>
    <row r="531" ht="60.75" customHeight="1" spans="1:22">
      <c r="A531" s="61">
        <v>12</v>
      </c>
      <c r="B531" s="64" t="s">
        <v>1231</v>
      </c>
      <c r="C531" s="61" t="s">
        <v>69</v>
      </c>
      <c r="D531" s="55" t="s">
        <v>1211</v>
      </c>
      <c r="E531" s="61" t="s">
        <v>1213</v>
      </c>
      <c r="F531" s="64" t="s">
        <v>1232</v>
      </c>
      <c r="G531" s="61">
        <v>2021.08</v>
      </c>
      <c r="H531" s="61">
        <v>2022</v>
      </c>
      <c r="I531" s="86">
        <v>1</v>
      </c>
      <c r="J531" s="86">
        <v>96</v>
      </c>
      <c r="K531" s="105"/>
      <c r="L531" s="105"/>
      <c r="M531" s="86">
        <v>96</v>
      </c>
      <c r="N531" s="76"/>
      <c r="O531" s="76"/>
      <c r="P531" s="86">
        <v>96</v>
      </c>
      <c r="Q531" s="86">
        <v>67</v>
      </c>
      <c r="R531" s="86"/>
      <c r="S531" s="86"/>
      <c r="T531" s="86">
        <v>67</v>
      </c>
      <c r="U531" s="64" t="s">
        <v>1233</v>
      </c>
      <c r="V531" s="182" t="s">
        <v>1234</v>
      </c>
    </row>
    <row r="532" ht="121.5" spans="1:22">
      <c r="A532" s="61">
        <v>13</v>
      </c>
      <c r="B532" s="64" t="s">
        <v>1235</v>
      </c>
      <c r="C532" s="61" t="s">
        <v>69</v>
      </c>
      <c r="D532" s="61" t="s">
        <v>1211</v>
      </c>
      <c r="E532" s="61" t="s">
        <v>1213</v>
      </c>
      <c r="F532" s="64" t="s">
        <v>1236</v>
      </c>
      <c r="G532" s="61">
        <v>2022.01</v>
      </c>
      <c r="H532" s="61">
        <v>2022</v>
      </c>
      <c r="I532" s="86">
        <v>1</v>
      </c>
      <c r="J532" s="86">
        <v>378</v>
      </c>
      <c r="K532" s="86"/>
      <c r="L532" s="86"/>
      <c r="M532" s="86">
        <v>378</v>
      </c>
      <c r="N532" s="86"/>
      <c r="O532" s="86"/>
      <c r="P532" s="86">
        <v>378</v>
      </c>
      <c r="Q532" s="86">
        <v>264</v>
      </c>
      <c r="R532" s="86"/>
      <c r="S532" s="86"/>
      <c r="T532" s="86">
        <v>264</v>
      </c>
      <c r="U532" s="64" t="s">
        <v>1237</v>
      </c>
      <c r="V532" s="103" t="s">
        <v>1238</v>
      </c>
    </row>
    <row r="533" ht="40.5" spans="1:22">
      <c r="A533" s="61">
        <v>14</v>
      </c>
      <c r="B533" s="64" t="s">
        <v>1239</v>
      </c>
      <c r="C533" s="61" t="s">
        <v>69</v>
      </c>
      <c r="D533" s="61" t="s">
        <v>1211</v>
      </c>
      <c r="E533" s="61" t="s">
        <v>1213</v>
      </c>
      <c r="F533" s="64" t="s">
        <v>1240</v>
      </c>
      <c r="G533" s="61">
        <v>2022.05</v>
      </c>
      <c r="H533" s="61">
        <v>2022</v>
      </c>
      <c r="I533" s="86">
        <v>1</v>
      </c>
      <c r="J533" s="86">
        <v>95</v>
      </c>
      <c r="K533" s="86"/>
      <c r="L533" s="86"/>
      <c r="M533" s="86">
        <v>95</v>
      </c>
      <c r="N533" s="86"/>
      <c r="O533" s="86"/>
      <c r="P533" s="86">
        <v>95</v>
      </c>
      <c r="Q533" s="86">
        <v>67</v>
      </c>
      <c r="R533" s="86"/>
      <c r="S533" s="86"/>
      <c r="T533" s="86">
        <v>67</v>
      </c>
      <c r="U533" s="64" t="s">
        <v>145</v>
      </c>
      <c r="V533" s="103" t="s">
        <v>1241</v>
      </c>
    </row>
    <row r="534" ht="40.5" spans="1:22">
      <c r="A534" s="61">
        <v>15</v>
      </c>
      <c r="B534" s="64" t="s">
        <v>1242</v>
      </c>
      <c r="C534" s="61" t="s">
        <v>116</v>
      </c>
      <c r="D534" s="55" t="s">
        <v>1211</v>
      </c>
      <c r="E534" s="61" t="s">
        <v>1213</v>
      </c>
      <c r="F534" s="64" t="s">
        <v>1243</v>
      </c>
      <c r="G534" s="61"/>
      <c r="H534" s="61"/>
      <c r="I534" s="86">
        <v>1</v>
      </c>
      <c r="J534" s="86">
        <v>380</v>
      </c>
      <c r="K534" s="86"/>
      <c r="L534" s="86"/>
      <c r="M534" s="86">
        <v>380</v>
      </c>
      <c r="N534" s="86"/>
      <c r="O534" s="86"/>
      <c r="P534" s="86"/>
      <c r="Q534" s="86"/>
      <c r="R534" s="86"/>
      <c r="S534" s="86"/>
      <c r="T534" s="86"/>
      <c r="U534" s="64" t="s">
        <v>118</v>
      </c>
      <c r="V534" s="103" t="s">
        <v>1244</v>
      </c>
    </row>
    <row r="535" ht="40.5" spans="1:22">
      <c r="A535" s="61">
        <v>16</v>
      </c>
      <c r="B535" s="64" t="s">
        <v>1245</v>
      </c>
      <c r="C535" s="61" t="s">
        <v>116</v>
      </c>
      <c r="D535" s="55" t="s">
        <v>1211</v>
      </c>
      <c r="E535" s="61" t="s">
        <v>1213</v>
      </c>
      <c r="F535" s="64" t="s">
        <v>1246</v>
      </c>
      <c r="G535" s="61"/>
      <c r="H535" s="61"/>
      <c r="I535" s="178">
        <v>1</v>
      </c>
      <c r="J535" s="86">
        <v>96</v>
      </c>
      <c r="K535" s="86"/>
      <c r="L535" s="86"/>
      <c r="M535" s="86">
        <v>96</v>
      </c>
      <c r="N535" s="86"/>
      <c r="O535" s="86"/>
      <c r="P535" s="86"/>
      <c r="Q535" s="86"/>
      <c r="R535" s="86"/>
      <c r="S535" s="86"/>
      <c r="T535" s="86"/>
      <c r="U535" s="64" t="s">
        <v>118</v>
      </c>
      <c r="V535" s="103" t="s">
        <v>1247</v>
      </c>
    </row>
    <row r="536" ht="40.5" spans="1:22">
      <c r="A536" s="61">
        <v>17</v>
      </c>
      <c r="B536" s="64" t="s">
        <v>1248</v>
      </c>
      <c r="C536" s="61" t="s">
        <v>116</v>
      </c>
      <c r="D536" s="55" t="s">
        <v>1211</v>
      </c>
      <c r="E536" s="61" t="s">
        <v>1213</v>
      </c>
      <c r="F536" s="64" t="s">
        <v>1249</v>
      </c>
      <c r="G536" s="61"/>
      <c r="H536" s="61"/>
      <c r="I536" s="86">
        <v>1</v>
      </c>
      <c r="J536" s="86">
        <v>2000</v>
      </c>
      <c r="K536" s="86"/>
      <c r="L536" s="86"/>
      <c r="M536" s="86">
        <v>2000</v>
      </c>
      <c r="N536" s="86"/>
      <c r="O536" s="86"/>
      <c r="P536" s="86"/>
      <c r="Q536" s="86"/>
      <c r="R536" s="86"/>
      <c r="S536" s="86"/>
      <c r="T536" s="86"/>
      <c r="U536" s="64" t="s">
        <v>118</v>
      </c>
      <c r="V536" s="103" t="s">
        <v>1250</v>
      </c>
    </row>
    <row r="537" ht="40.5" spans="1:22">
      <c r="A537" s="61">
        <v>18</v>
      </c>
      <c r="B537" s="64" t="s">
        <v>1251</v>
      </c>
      <c r="C537" s="61" t="s">
        <v>116</v>
      </c>
      <c r="D537" s="55" t="s">
        <v>1211</v>
      </c>
      <c r="E537" s="61" t="s">
        <v>1213</v>
      </c>
      <c r="F537" s="64" t="s">
        <v>1252</v>
      </c>
      <c r="G537" s="171"/>
      <c r="H537" s="61"/>
      <c r="I537" s="86">
        <v>1</v>
      </c>
      <c r="J537" s="86">
        <v>98</v>
      </c>
      <c r="K537" s="105"/>
      <c r="L537" s="105"/>
      <c r="M537" s="86">
        <v>98</v>
      </c>
      <c r="N537" s="179"/>
      <c r="O537" s="179"/>
      <c r="P537" s="179"/>
      <c r="Q537" s="179"/>
      <c r="R537" s="105"/>
      <c r="S537" s="105"/>
      <c r="T537" s="105"/>
      <c r="U537" s="64" t="s">
        <v>118</v>
      </c>
      <c r="V537" s="103" t="s">
        <v>1253</v>
      </c>
    </row>
    <row r="538" s="5" customFormat="1" ht="24.95" customHeight="1" spans="1:22">
      <c r="A538" s="36" t="s">
        <v>1254</v>
      </c>
      <c r="B538" s="23"/>
      <c r="C538" s="23"/>
      <c r="D538" s="23"/>
      <c r="E538" s="23"/>
      <c r="F538" s="23"/>
      <c r="G538" s="24"/>
      <c r="H538" s="24"/>
      <c r="I538" s="74"/>
      <c r="J538" s="74"/>
      <c r="K538" s="74"/>
      <c r="L538" s="74"/>
      <c r="M538" s="74"/>
      <c r="N538" s="74"/>
      <c r="O538" s="74"/>
      <c r="P538" s="74"/>
      <c r="Q538" s="74"/>
      <c r="R538" s="74"/>
      <c r="S538" s="74"/>
      <c r="T538" s="74"/>
      <c r="U538" s="23"/>
      <c r="V538" s="90"/>
    </row>
    <row r="539" s="4" customFormat="1" ht="24.95" customHeight="1" spans="1:22">
      <c r="A539" s="22" t="s">
        <v>32</v>
      </c>
      <c r="B539" s="23"/>
      <c r="C539" s="24"/>
      <c r="D539" s="24"/>
      <c r="E539" s="25"/>
      <c r="F539" s="26"/>
      <c r="G539" s="27"/>
      <c r="H539" s="28"/>
      <c r="I539" s="72">
        <f>SUM(I540:I543)</f>
        <v>25</v>
      </c>
      <c r="J539" s="72">
        <f t="shared" ref="J539:T539" si="94">SUM(J540:J543)</f>
        <v>11432.4</v>
      </c>
      <c r="K539" s="72">
        <f t="shared" si="94"/>
        <v>600</v>
      </c>
      <c r="L539" s="72">
        <f t="shared" si="94"/>
        <v>1670</v>
      </c>
      <c r="M539" s="72">
        <f t="shared" si="94"/>
        <v>9162.4</v>
      </c>
      <c r="N539" s="72">
        <f t="shared" si="94"/>
        <v>3261</v>
      </c>
      <c r="O539" s="72">
        <f t="shared" si="94"/>
        <v>2539.6</v>
      </c>
      <c r="P539" s="72">
        <f t="shared" si="94"/>
        <v>763</v>
      </c>
      <c r="Q539" s="72">
        <f t="shared" si="94"/>
        <v>1200.5</v>
      </c>
      <c r="R539" s="72">
        <f t="shared" si="94"/>
        <v>0</v>
      </c>
      <c r="S539" s="72">
        <f t="shared" si="94"/>
        <v>0</v>
      </c>
      <c r="T539" s="72">
        <f t="shared" si="94"/>
        <v>1200.5</v>
      </c>
      <c r="U539" s="26"/>
      <c r="V539" s="88"/>
    </row>
    <row r="540" s="5" customFormat="1" ht="24.95" customHeight="1" spans="1:22">
      <c r="A540" s="42" t="s">
        <v>26</v>
      </c>
      <c r="B540" s="43"/>
      <c r="C540" s="44"/>
      <c r="D540" s="44"/>
      <c r="E540" s="45"/>
      <c r="F540" s="46"/>
      <c r="G540" s="47"/>
      <c r="H540" s="48"/>
      <c r="I540" s="76">
        <f>SUM(I544:I553)</f>
        <v>10</v>
      </c>
      <c r="J540" s="76">
        <f t="shared" ref="J540:T540" si="95">SUM(J544:J553)</f>
        <v>3261</v>
      </c>
      <c r="K540" s="76">
        <f t="shared" si="95"/>
        <v>600</v>
      </c>
      <c r="L540" s="76">
        <f t="shared" si="95"/>
        <v>170</v>
      </c>
      <c r="M540" s="76">
        <f t="shared" si="95"/>
        <v>2491</v>
      </c>
      <c r="N540" s="76">
        <f t="shared" si="95"/>
        <v>3261</v>
      </c>
      <c r="O540" s="76">
        <f t="shared" si="95"/>
        <v>2539.6</v>
      </c>
      <c r="P540" s="76">
        <f t="shared" si="95"/>
        <v>0</v>
      </c>
      <c r="Q540" s="76">
        <f t="shared" si="95"/>
        <v>666.4</v>
      </c>
      <c r="R540" s="76">
        <f t="shared" si="95"/>
        <v>0</v>
      </c>
      <c r="S540" s="76">
        <f t="shared" si="95"/>
        <v>0</v>
      </c>
      <c r="T540" s="76">
        <f t="shared" si="95"/>
        <v>666.4</v>
      </c>
      <c r="U540" s="46"/>
      <c r="V540" s="92"/>
    </row>
    <row r="541" s="5" customFormat="1" ht="24.95" customHeight="1" spans="1:22">
      <c r="A541" s="42" t="s">
        <v>27</v>
      </c>
      <c r="B541" s="43"/>
      <c r="C541" s="44"/>
      <c r="D541" s="44"/>
      <c r="E541" s="45"/>
      <c r="F541" s="46"/>
      <c r="G541" s="47"/>
      <c r="H541" s="48"/>
      <c r="I541" s="76">
        <f>SUM(0)</f>
        <v>0</v>
      </c>
      <c r="J541" s="76">
        <f t="shared" ref="J541:T541" si="96">SUM(0)</f>
        <v>0</v>
      </c>
      <c r="K541" s="76">
        <f t="shared" si="96"/>
        <v>0</v>
      </c>
      <c r="L541" s="76">
        <f t="shared" si="96"/>
        <v>0</v>
      </c>
      <c r="M541" s="76">
        <f t="shared" si="96"/>
        <v>0</v>
      </c>
      <c r="N541" s="76">
        <f t="shared" si="96"/>
        <v>0</v>
      </c>
      <c r="O541" s="76">
        <f t="shared" si="96"/>
        <v>0</v>
      </c>
      <c r="P541" s="76">
        <f t="shared" si="96"/>
        <v>0</v>
      </c>
      <c r="Q541" s="76">
        <f t="shared" si="96"/>
        <v>0</v>
      </c>
      <c r="R541" s="76">
        <f t="shared" si="96"/>
        <v>0</v>
      </c>
      <c r="S541" s="76">
        <f t="shared" si="96"/>
        <v>0</v>
      </c>
      <c r="T541" s="76">
        <f t="shared" si="96"/>
        <v>0</v>
      </c>
      <c r="U541" s="46"/>
      <c r="V541" s="92"/>
    </row>
    <row r="542" s="5" customFormat="1" ht="24.95" customHeight="1" spans="1:22">
      <c r="A542" s="42" t="s">
        <v>28</v>
      </c>
      <c r="B542" s="43"/>
      <c r="C542" s="44"/>
      <c r="D542" s="44"/>
      <c r="E542" s="45"/>
      <c r="F542" s="46"/>
      <c r="G542" s="47"/>
      <c r="H542" s="48"/>
      <c r="I542" s="76">
        <f>SUM(I554:I561)</f>
        <v>8</v>
      </c>
      <c r="J542" s="76">
        <f t="shared" ref="J542:T542" si="97">SUM(J554:J561)</f>
        <v>1013</v>
      </c>
      <c r="K542" s="76">
        <f t="shared" si="97"/>
        <v>0</v>
      </c>
      <c r="L542" s="76">
        <f t="shared" si="97"/>
        <v>0</v>
      </c>
      <c r="M542" s="76">
        <f t="shared" si="97"/>
        <v>1013</v>
      </c>
      <c r="N542" s="76">
        <f t="shared" si="97"/>
        <v>0</v>
      </c>
      <c r="O542" s="76">
        <f t="shared" si="97"/>
        <v>0</v>
      </c>
      <c r="P542" s="76">
        <f t="shared" si="97"/>
        <v>763</v>
      </c>
      <c r="Q542" s="76">
        <f t="shared" si="97"/>
        <v>534.1</v>
      </c>
      <c r="R542" s="76">
        <f t="shared" si="97"/>
        <v>0</v>
      </c>
      <c r="S542" s="76">
        <f t="shared" si="97"/>
        <v>0</v>
      </c>
      <c r="T542" s="76">
        <f t="shared" si="97"/>
        <v>534.1</v>
      </c>
      <c r="U542" s="46"/>
      <c r="V542" s="92"/>
    </row>
    <row r="543" s="5" customFormat="1" ht="24.95" customHeight="1" spans="1:22">
      <c r="A543" s="42" t="s">
        <v>30</v>
      </c>
      <c r="B543" s="43"/>
      <c r="C543" s="44"/>
      <c r="D543" s="44"/>
      <c r="E543" s="45"/>
      <c r="F543" s="46"/>
      <c r="G543" s="47"/>
      <c r="H543" s="48"/>
      <c r="I543" s="76">
        <f t="shared" ref="I543:T543" si="98">SUM(I562:I568)</f>
        <v>7</v>
      </c>
      <c r="J543" s="76">
        <f t="shared" si="98"/>
        <v>7158.4</v>
      </c>
      <c r="K543" s="76">
        <f t="shared" si="98"/>
        <v>0</v>
      </c>
      <c r="L543" s="76">
        <f t="shared" si="98"/>
        <v>1500</v>
      </c>
      <c r="M543" s="76">
        <f t="shared" si="98"/>
        <v>5658.4</v>
      </c>
      <c r="N543" s="76">
        <f t="shared" si="98"/>
        <v>0</v>
      </c>
      <c r="O543" s="76">
        <f t="shared" si="98"/>
        <v>0</v>
      </c>
      <c r="P543" s="76">
        <f t="shared" si="98"/>
        <v>0</v>
      </c>
      <c r="Q543" s="76">
        <f t="shared" si="98"/>
        <v>0</v>
      </c>
      <c r="R543" s="76">
        <f t="shared" si="98"/>
        <v>0</v>
      </c>
      <c r="S543" s="76">
        <f t="shared" si="98"/>
        <v>0</v>
      </c>
      <c r="T543" s="76">
        <f t="shared" si="98"/>
        <v>0</v>
      </c>
      <c r="U543" s="46"/>
      <c r="V543" s="92"/>
    </row>
    <row r="544" ht="102.75" customHeight="1" spans="1:22">
      <c r="A544" s="61">
        <v>1</v>
      </c>
      <c r="B544" s="64" t="s">
        <v>1255</v>
      </c>
      <c r="C544" s="61" t="s">
        <v>34</v>
      </c>
      <c r="D544" s="61" t="s">
        <v>1256</v>
      </c>
      <c r="E544" s="61" t="s">
        <v>1257</v>
      </c>
      <c r="F544" s="64" t="s">
        <v>1258</v>
      </c>
      <c r="G544" s="61">
        <v>2019.11</v>
      </c>
      <c r="H544" s="61" t="s">
        <v>705</v>
      </c>
      <c r="I544" s="86">
        <v>1</v>
      </c>
      <c r="J544" s="86">
        <v>2017</v>
      </c>
      <c r="K544" s="86">
        <v>600</v>
      </c>
      <c r="L544" s="86">
        <v>170</v>
      </c>
      <c r="M544" s="86">
        <v>1247</v>
      </c>
      <c r="N544" s="86">
        <v>2017</v>
      </c>
      <c r="O544" s="86">
        <v>1500</v>
      </c>
      <c r="P544" s="86"/>
      <c r="Q544" s="86">
        <f>1280*0.4</f>
        <v>512</v>
      </c>
      <c r="R544" s="86"/>
      <c r="S544" s="86"/>
      <c r="T544" s="86">
        <f>Q544</f>
        <v>512</v>
      </c>
      <c r="U544" s="64" t="s">
        <v>37</v>
      </c>
      <c r="V544" s="103"/>
    </row>
    <row r="545" ht="40.5" spans="1:22">
      <c r="A545" s="61">
        <v>2</v>
      </c>
      <c r="B545" s="64" t="s">
        <v>1259</v>
      </c>
      <c r="C545" s="61" t="s">
        <v>34</v>
      </c>
      <c r="D545" s="61" t="s">
        <v>1256</v>
      </c>
      <c r="E545" s="61" t="s">
        <v>1257</v>
      </c>
      <c r="F545" s="64" t="s">
        <v>1260</v>
      </c>
      <c r="G545" s="61">
        <v>2020.01</v>
      </c>
      <c r="H545" s="61" t="s">
        <v>128</v>
      </c>
      <c r="I545" s="86">
        <v>1</v>
      </c>
      <c r="J545" s="86">
        <v>85</v>
      </c>
      <c r="K545" s="86"/>
      <c r="L545" s="86"/>
      <c r="M545" s="86">
        <v>85</v>
      </c>
      <c r="N545" s="86">
        <v>85</v>
      </c>
      <c r="O545" s="86">
        <f t="shared" ref="O545:O552" si="99">J545*0.9</f>
        <v>76.5</v>
      </c>
      <c r="P545" s="86"/>
      <c r="Q545" s="86">
        <v>8.5</v>
      </c>
      <c r="R545" s="86"/>
      <c r="S545" s="86"/>
      <c r="T545" s="86">
        <f>Q545</f>
        <v>8.5</v>
      </c>
      <c r="U545" s="64" t="s">
        <v>37</v>
      </c>
      <c r="V545" s="103"/>
    </row>
    <row r="546" ht="40.5" spans="1:22">
      <c r="A546" s="61">
        <v>3</v>
      </c>
      <c r="B546" s="64" t="s">
        <v>1261</v>
      </c>
      <c r="C546" s="61" t="s">
        <v>34</v>
      </c>
      <c r="D546" s="61" t="s">
        <v>1256</v>
      </c>
      <c r="E546" s="61" t="s">
        <v>1257</v>
      </c>
      <c r="F546" s="64" t="s">
        <v>1262</v>
      </c>
      <c r="G546" s="61">
        <v>2020.09</v>
      </c>
      <c r="H546" s="61" t="s">
        <v>128</v>
      </c>
      <c r="I546" s="86">
        <v>1</v>
      </c>
      <c r="J546" s="86">
        <v>80</v>
      </c>
      <c r="K546" s="86"/>
      <c r="L546" s="86"/>
      <c r="M546" s="86">
        <v>80</v>
      </c>
      <c r="N546" s="86">
        <v>80</v>
      </c>
      <c r="O546" s="86">
        <f t="shared" si="99"/>
        <v>72</v>
      </c>
      <c r="P546" s="86"/>
      <c r="Q546" s="86">
        <v>8</v>
      </c>
      <c r="R546" s="86"/>
      <c r="S546" s="86"/>
      <c r="T546" s="86">
        <f>Q546</f>
        <v>8</v>
      </c>
      <c r="U546" s="64" t="s">
        <v>37</v>
      </c>
      <c r="V546" s="103"/>
    </row>
    <row r="547" ht="40.5" spans="1:22">
      <c r="A547" s="61">
        <v>4</v>
      </c>
      <c r="B547" s="64" t="s">
        <v>1263</v>
      </c>
      <c r="C547" s="61" t="s">
        <v>34</v>
      </c>
      <c r="D547" s="61" t="s">
        <v>1256</v>
      </c>
      <c r="E547" s="61" t="s">
        <v>1257</v>
      </c>
      <c r="F547" s="64" t="s">
        <v>1264</v>
      </c>
      <c r="G547" s="61">
        <v>2020.11</v>
      </c>
      <c r="H547" s="61" t="s">
        <v>128</v>
      </c>
      <c r="I547" s="86">
        <v>1</v>
      </c>
      <c r="J547" s="86">
        <v>95</v>
      </c>
      <c r="K547" s="86"/>
      <c r="L547" s="86"/>
      <c r="M547" s="86">
        <v>95</v>
      </c>
      <c r="N547" s="86">
        <v>95</v>
      </c>
      <c r="O547" s="86">
        <f t="shared" si="99"/>
        <v>85.5</v>
      </c>
      <c r="P547" s="86"/>
      <c r="Q547" s="86">
        <v>9.5</v>
      </c>
      <c r="R547" s="86"/>
      <c r="S547" s="86"/>
      <c r="T547" s="86">
        <f>Q547</f>
        <v>9.5</v>
      </c>
      <c r="U547" s="64" t="s">
        <v>37</v>
      </c>
      <c r="V547" s="103"/>
    </row>
    <row r="548" ht="40.5" spans="1:22">
      <c r="A548" s="61">
        <v>5</v>
      </c>
      <c r="B548" s="64" t="s">
        <v>1265</v>
      </c>
      <c r="C548" s="61" t="s">
        <v>34</v>
      </c>
      <c r="D548" s="61" t="s">
        <v>1254</v>
      </c>
      <c r="E548" s="61" t="s">
        <v>1257</v>
      </c>
      <c r="F548" s="64" t="s">
        <v>1266</v>
      </c>
      <c r="G548" s="100">
        <v>2021.01</v>
      </c>
      <c r="H548" s="61">
        <v>2021</v>
      </c>
      <c r="I548" s="86">
        <v>1</v>
      </c>
      <c r="J548" s="86">
        <v>99</v>
      </c>
      <c r="K548" s="86"/>
      <c r="L548" s="86"/>
      <c r="M548" s="86">
        <v>99</v>
      </c>
      <c r="N548" s="86">
        <v>99</v>
      </c>
      <c r="O548" s="86">
        <f t="shared" si="99"/>
        <v>89.1</v>
      </c>
      <c r="P548" s="86"/>
      <c r="Q548" s="184">
        <v>9.9</v>
      </c>
      <c r="R548" s="86"/>
      <c r="S548" s="86"/>
      <c r="T548" s="184">
        <v>9.9</v>
      </c>
      <c r="U548" s="64" t="s">
        <v>37</v>
      </c>
      <c r="V548" s="103"/>
    </row>
    <row r="549" ht="40.5" spans="1:22">
      <c r="A549" s="61">
        <v>6</v>
      </c>
      <c r="B549" s="64" t="s">
        <v>1267</v>
      </c>
      <c r="C549" s="61" t="s">
        <v>34</v>
      </c>
      <c r="D549" s="61" t="s">
        <v>1254</v>
      </c>
      <c r="E549" s="61" t="s">
        <v>1257</v>
      </c>
      <c r="F549" s="64" t="s">
        <v>1268</v>
      </c>
      <c r="G549" s="100">
        <v>2021.01</v>
      </c>
      <c r="H549" s="61">
        <v>2021</v>
      </c>
      <c r="I549" s="86">
        <v>1</v>
      </c>
      <c r="J549" s="86">
        <v>45</v>
      </c>
      <c r="K549" s="86"/>
      <c r="L549" s="86"/>
      <c r="M549" s="86">
        <v>45</v>
      </c>
      <c r="N549" s="86">
        <v>45</v>
      </c>
      <c r="O549" s="86">
        <f t="shared" si="99"/>
        <v>40.5</v>
      </c>
      <c r="P549" s="86"/>
      <c r="Q549" s="184">
        <v>4.5</v>
      </c>
      <c r="R549" s="86"/>
      <c r="S549" s="86"/>
      <c r="T549" s="184">
        <v>4.5</v>
      </c>
      <c r="U549" s="64" t="s">
        <v>37</v>
      </c>
      <c r="V549" s="103"/>
    </row>
    <row r="550" ht="40.5" spans="1:22">
      <c r="A550" s="61">
        <v>7</v>
      </c>
      <c r="B550" s="64" t="s">
        <v>1269</v>
      </c>
      <c r="C550" s="61" t="s">
        <v>34</v>
      </c>
      <c r="D550" s="61" t="s">
        <v>1254</v>
      </c>
      <c r="E550" s="61" t="s">
        <v>1257</v>
      </c>
      <c r="F550" s="64" t="s">
        <v>1270</v>
      </c>
      <c r="G550" s="100">
        <v>2021.01</v>
      </c>
      <c r="H550" s="61">
        <v>2021</v>
      </c>
      <c r="I550" s="86">
        <v>1</v>
      </c>
      <c r="J550" s="86">
        <v>45</v>
      </c>
      <c r="K550" s="86"/>
      <c r="L550" s="86"/>
      <c r="M550" s="86">
        <v>45</v>
      </c>
      <c r="N550" s="86">
        <v>45</v>
      </c>
      <c r="O550" s="86">
        <f t="shared" si="99"/>
        <v>40.5</v>
      </c>
      <c r="P550" s="86"/>
      <c r="Q550" s="184">
        <v>4.5</v>
      </c>
      <c r="R550" s="86"/>
      <c r="S550" s="86"/>
      <c r="T550" s="184">
        <v>4.5</v>
      </c>
      <c r="U550" s="64" t="s">
        <v>37</v>
      </c>
      <c r="V550" s="103"/>
    </row>
    <row r="551" ht="40.5" spans="1:22">
      <c r="A551" s="61">
        <v>8</v>
      </c>
      <c r="B551" s="64" t="s">
        <v>1271</v>
      </c>
      <c r="C551" s="61" t="s">
        <v>34</v>
      </c>
      <c r="D551" s="61" t="s">
        <v>1254</v>
      </c>
      <c r="E551" s="61" t="s">
        <v>1257</v>
      </c>
      <c r="F551" s="64" t="s">
        <v>1272</v>
      </c>
      <c r="G551" s="100">
        <v>2021.01</v>
      </c>
      <c r="H551" s="61">
        <v>2021</v>
      </c>
      <c r="I551" s="86">
        <v>1</v>
      </c>
      <c r="J551" s="86">
        <v>45</v>
      </c>
      <c r="K551" s="86"/>
      <c r="L551" s="86"/>
      <c r="M551" s="86">
        <v>45</v>
      </c>
      <c r="N551" s="86">
        <v>45</v>
      </c>
      <c r="O551" s="86">
        <f t="shared" si="99"/>
        <v>40.5</v>
      </c>
      <c r="P551" s="86"/>
      <c r="Q551" s="184">
        <v>4.5</v>
      </c>
      <c r="R551" s="86"/>
      <c r="S551" s="86"/>
      <c r="T551" s="184">
        <v>4.5</v>
      </c>
      <c r="U551" s="64" t="s">
        <v>37</v>
      </c>
      <c r="V551" s="103"/>
    </row>
    <row r="552" ht="78" customHeight="1" spans="1:22">
      <c r="A552" s="61">
        <v>9</v>
      </c>
      <c r="B552" s="64" t="s">
        <v>1273</v>
      </c>
      <c r="C552" s="61" t="s">
        <v>34</v>
      </c>
      <c r="D552" s="61" t="s">
        <v>1254</v>
      </c>
      <c r="E552" s="61" t="s">
        <v>1257</v>
      </c>
      <c r="F552" s="64" t="s">
        <v>1274</v>
      </c>
      <c r="G552" s="61">
        <v>2021.09</v>
      </c>
      <c r="H552" s="61">
        <v>2021</v>
      </c>
      <c r="I552" s="86">
        <v>1</v>
      </c>
      <c r="J552" s="86">
        <v>50</v>
      </c>
      <c r="K552" s="86"/>
      <c r="L552" s="86"/>
      <c r="M552" s="86">
        <v>50</v>
      </c>
      <c r="N552" s="86">
        <v>50</v>
      </c>
      <c r="O552" s="86">
        <f t="shared" si="99"/>
        <v>45</v>
      </c>
      <c r="P552" s="86"/>
      <c r="Q552" s="184">
        <v>5</v>
      </c>
      <c r="R552" s="86"/>
      <c r="S552" s="86"/>
      <c r="T552" s="184">
        <v>5</v>
      </c>
      <c r="U552" s="64" t="s">
        <v>37</v>
      </c>
      <c r="V552" s="103"/>
    </row>
    <row r="553" ht="40.5" spans="1:22">
      <c r="A553" s="61">
        <v>10</v>
      </c>
      <c r="B553" s="64" t="s">
        <v>1275</v>
      </c>
      <c r="C553" s="61" t="s">
        <v>34</v>
      </c>
      <c r="D553" s="61" t="s">
        <v>1276</v>
      </c>
      <c r="E553" s="61" t="s">
        <v>1257</v>
      </c>
      <c r="F553" s="64" t="s">
        <v>1277</v>
      </c>
      <c r="G553" s="61">
        <v>2021.09</v>
      </c>
      <c r="H553" s="61" t="s">
        <v>62</v>
      </c>
      <c r="I553" s="86">
        <v>1</v>
      </c>
      <c r="J553" s="86">
        <v>700</v>
      </c>
      <c r="K553" s="86"/>
      <c r="L553" s="86"/>
      <c r="M553" s="86">
        <v>700</v>
      </c>
      <c r="N553" s="86">
        <v>700</v>
      </c>
      <c r="O553" s="86">
        <v>550</v>
      </c>
      <c r="P553" s="86"/>
      <c r="Q553" s="86">
        <v>100</v>
      </c>
      <c r="R553" s="86"/>
      <c r="S553" s="86"/>
      <c r="T553" s="86">
        <v>100</v>
      </c>
      <c r="U553" s="64" t="s">
        <v>37</v>
      </c>
      <c r="V553" s="99" t="s">
        <v>1278</v>
      </c>
    </row>
    <row r="554" ht="40.5" spans="1:22">
      <c r="A554" s="61">
        <v>11</v>
      </c>
      <c r="B554" s="64" t="s">
        <v>1279</v>
      </c>
      <c r="C554" s="61" t="s">
        <v>69</v>
      </c>
      <c r="D554" s="61" t="s">
        <v>1254</v>
      </c>
      <c r="E554" s="61" t="s">
        <v>1257</v>
      </c>
      <c r="F554" s="64" t="s">
        <v>1280</v>
      </c>
      <c r="G554" s="61">
        <v>2022.09</v>
      </c>
      <c r="H554" s="61">
        <v>2022</v>
      </c>
      <c r="I554" s="86">
        <v>1</v>
      </c>
      <c r="J554" s="86">
        <v>80</v>
      </c>
      <c r="K554" s="86"/>
      <c r="L554" s="86"/>
      <c r="M554" s="86">
        <v>80</v>
      </c>
      <c r="N554" s="86"/>
      <c r="O554" s="86"/>
      <c r="P554" s="86">
        <v>80</v>
      </c>
      <c r="Q554" s="86">
        <f t="shared" ref="Q554:Q560" si="100">P554*0.7</f>
        <v>56</v>
      </c>
      <c r="R554" s="86"/>
      <c r="S554" s="86"/>
      <c r="T554" s="86">
        <f t="shared" ref="T554:T560" si="101">Q554</f>
        <v>56</v>
      </c>
      <c r="U554" s="64" t="s">
        <v>1280</v>
      </c>
      <c r="V554" s="103" t="s">
        <v>1281</v>
      </c>
    </row>
    <row r="555" ht="51" customHeight="1" spans="1:22">
      <c r="A555" s="61">
        <v>12</v>
      </c>
      <c r="B555" s="64" t="s">
        <v>1282</v>
      </c>
      <c r="C555" s="61" t="s">
        <v>69</v>
      </c>
      <c r="D555" s="61" t="s">
        <v>1283</v>
      </c>
      <c r="E555" s="61" t="s">
        <v>1257</v>
      </c>
      <c r="F555" s="64" t="s">
        <v>1284</v>
      </c>
      <c r="G555" s="61">
        <v>2022.08</v>
      </c>
      <c r="H555" s="61" t="s">
        <v>104</v>
      </c>
      <c r="I555" s="86">
        <v>1</v>
      </c>
      <c r="J555" s="86">
        <v>350</v>
      </c>
      <c r="K555" s="86"/>
      <c r="L555" s="86"/>
      <c r="M555" s="86">
        <v>350</v>
      </c>
      <c r="N555" s="86"/>
      <c r="O555" s="86"/>
      <c r="P555" s="86">
        <v>100</v>
      </c>
      <c r="Q555" s="86">
        <f t="shared" si="100"/>
        <v>70</v>
      </c>
      <c r="R555" s="86"/>
      <c r="S555" s="86"/>
      <c r="T555" s="86">
        <f t="shared" si="101"/>
        <v>70</v>
      </c>
      <c r="U555" s="64" t="s">
        <v>1285</v>
      </c>
      <c r="V555" s="103" t="s">
        <v>1286</v>
      </c>
    </row>
    <row r="556" ht="117.75" customHeight="1" spans="1:22">
      <c r="A556" s="61">
        <v>13</v>
      </c>
      <c r="B556" s="64" t="s">
        <v>1287</v>
      </c>
      <c r="C556" s="172" t="s">
        <v>69</v>
      </c>
      <c r="D556" s="172" t="s">
        <v>1288</v>
      </c>
      <c r="E556" s="172" t="s">
        <v>1257</v>
      </c>
      <c r="F556" s="173" t="s">
        <v>1266</v>
      </c>
      <c r="G556" s="172">
        <v>2022.06</v>
      </c>
      <c r="H556" s="61" t="s">
        <v>104</v>
      </c>
      <c r="I556" s="86">
        <v>1</v>
      </c>
      <c r="J556" s="86">
        <v>90</v>
      </c>
      <c r="K556" s="86"/>
      <c r="L556" s="86"/>
      <c r="M556" s="86">
        <v>90</v>
      </c>
      <c r="N556" s="86"/>
      <c r="O556" s="86"/>
      <c r="P556" s="86">
        <v>90</v>
      </c>
      <c r="Q556" s="86">
        <f t="shared" si="100"/>
        <v>63</v>
      </c>
      <c r="R556" s="86"/>
      <c r="S556" s="86"/>
      <c r="T556" s="86">
        <f t="shared" si="101"/>
        <v>63</v>
      </c>
      <c r="U556" s="173" t="s">
        <v>1289</v>
      </c>
      <c r="V556" s="103" t="s">
        <v>1290</v>
      </c>
    </row>
    <row r="557" ht="40.5" spans="1:22">
      <c r="A557" s="61">
        <v>14</v>
      </c>
      <c r="B557" s="64" t="s">
        <v>1291</v>
      </c>
      <c r="C557" s="61" t="s">
        <v>69</v>
      </c>
      <c r="D557" s="61" t="s">
        <v>1254</v>
      </c>
      <c r="E557" s="61" t="s">
        <v>1257</v>
      </c>
      <c r="F557" s="64" t="s">
        <v>1292</v>
      </c>
      <c r="G557" s="61">
        <v>2022.08</v>
      </c>
      <c r="H557" s="61">
        <v>2022</v>
      </c>
      <c r="I557" s="86">
        <v>1</v>
      </c>
      <c r="J557" s="86">
        <v>135</v>
      </c>
      <c r="K557" s="86"/>
      <c r="L557" s="86"/>
      <c r="M557" s="86">
        <v>135</v>
      </c>
      <c r="N557" s="86"/>
      <c r="O557" s="86"/>
      <c r="P557" s="86">
        <v>135</v>
      </c>
      <c r="Q557" s="86">
        <f t="shared" si="100"/>
        <v>94.5</v>
      </c>
      <c r="R557" s="86"/>
      <c r="S557" s="86"/>
      <c r="T557" s="86">
        <f t="shared" si="101"/>
        <v>94.5</v>
      </c>
      <c r="U557" s="64" t="s">
        <v>145</v>
      </c>
      <c r="V557" s="103" t="s">
        <v>1293</v>
      </c>
    </row>
    <row r="558" ht="40.5" spans="1:22">
      <c r="A558" s="61">
        <v>15</v>
      </c>
      <c r="B558" s="64" t="s">
        <v>1294</v>
      </c>
      <c r="C558" s="61" t="s">
        <v>69</v>
      </c>
      <c r="D558" s="61" t="s">
        <v>1254</v>
      </c>
      <c r="E558" s="61" t="s">
        <v>1257</v>
      </c>
      <c r="F558" s="64" t="s">
        <v>1295</v>
      </c>
      <c r="G558" s="61">
        <v>2022.08</v>
      </c>
      <c r="H558" s="61" t="s">
        <v>104</v>
      </c>
      <c r="I558" s="86">
        <v>1</v>
      </c>
      <c r="J558" s="86">
        <v>80</v>
      </c>
      <c r="K558" s="86"/>
      <c r="L558" s="86"/>
      <c r="M558" s="86">
        <v>80</v>
      </c>
      <c r="N558" s="86"/>
      <c r="O558" s="86"/>
      <c r="P558" s="86">
        <v>80</v>
      </c>
      <c r="Q558" s="86">
        <f t="shared" si="100"/>
        <v>56</v>
      </c>
      <c r="R558" s="86"/>
      <c r="S558" s="86"/>
      <c r="T558" s="86">
        <f t="shared" si="101"/>
        <v>56</v>
      </c>
      <c r="U558" s="64" t="s">
        <v>1296</v>
      </c>
      <c r="V558" s="103" t="s">
        <v>1297</v>
      </c>
    </row>
    <row r="559" ht="47.1" customHeight="1" spans="1:22">
      <c r="A559" s="61">
        <v>16</v>
      </c>
      <c r="B559" s="64" t="s">
        <v>1298</v>
      </c>
      <c r="C559" s="61" t="s">
        <v>69</v>
      </c>
      <c r="D559" s="61" t="s">
        <v>1254</v>
      </c>
      <c r="E559" s="61" t="s">
        <v>1257</v>
      </c>
      <c r="F559" s="64" t="s">
        <v>1299</v>
      </c>
      <c r="G559" s="61">
        <v>2022.03</v>
      </c>
      <c r="H559" s="61">
        <v>2022</v>
      </c>
      <c r="I559" s="86">
        <v>1</v>
      </c>
      <c r="J559" s="86">
        <v>90</v>
      </c>
      <c r="K559" s="86"/>
      <c r="L559" s="86"/>
      <c r="M559" s="86">
        <v>90</v>
      </c>
      <c r="N559" s="86"/>
      <c r="O559" s="86"/>
      <c r="P559" s="86">
        <v>90</v>
      </c>
      <c r="Q559" s="86">
        <f t="shared" si="100"/>
        <v>63</v>
      </c>
      <c r="R559" s="86"/>
      <c r="S559" s="86"/>
      <c r="T559" s="86">
        <f t="shared" si="101"/>
        <v>63</v>
      </c>
      <c r="U559" s="64" t="s">
        <v>145</v>
      </c>
      <c r="V559" s="103" t="s">
        <v>1300</v>
      </c>
    </row>
    <row r="560" ht="54" spans="1:22">
      <c r="A560" s="61">
        <v>17</v>
      </c>
      <c r="B560" s="64" t="s">
        <v>1301</v>
      </c>
      <c r="C560" s="61" t="s">
        <v>69</v>
      </c>
      <c r="D560" s="61" t="s">
        <v>1254</v>
      </c>
      <c r="E560" s="61" t="s">
        <v>1257</v>
      </c>
      <c r="F560" s="64" t="s">
        <v>1302</v>
      </c>
      <c r="G560" s="61">
        <v>2022.01</v>
      </c>
      <c r="H560" s="61">
        <v>2022</v>
      </c>
      <c r="I560" s="86">
        <v>1</v>
      </c>
      <c r="J560" s="86">
        <v>98</v>
      </c>
      <c r="K560" s="86"/>
      <c r="L560" s="86"/>
      <c r="M560" s="86">
        <v>98</v>
      </c>
      <c r="N560" s="86"/>
      <c r="O560" s="86"/>
      <c r="P560" s="86">
        <v>98</v>
      </c>
      <c r="Q560" s="86">
        <f t="shared" si="100"/>
        <v>68.6</v>
      </c>
      <c r="R560" s="86"/>
      <c r="S560" s="86"/>
      <c r="T560" s="86">
        <f t="shared" si="101"/>
        <v>68.6</v>
      </c>
      <c r="U560" s="64" t="s">
        <v>1303</v>
      </c>
      <c r="V560" s="103" t="s">
        <v>1304</v>
      </c>
    </row>
    <row r="561" ht="45" customHeight="1" spans="1:22">
      <c r="A561" s="61">
        <v>18</v>
      </c>
      <c r="B561" s="64" t="s">
        <v>1305</v>
      </c>
      <c r="C561" s="61" t="s">
        <v>69</v>
      </c>
      <c r="D561" s="61" t="s">
        <v>1306</v>
      </c>
      <c r="E561" s="61" t="s">
        <v>1257</v>
      </c>
      <c r="F561" s="64" t="s">
        <v>1307</v>
      </c>
      <c r="G561" s="61">
        <v>2022.03</v>
      </c>
      <c r="H561" s="61">
        <v>2022</v>
      </c>
      <c r="I561" s="86">
        <v>1</v>
      </c>
      <c r="J561" s="86">
        <v>90</v>
      </c>
      <c r="K561" s="86"/>
      <c r="L561" s="86"/>
      <c r="M561" s="86">
        <v>90</v>
      </c>
      <c r="N561" s="86"/>
      <c r="O561" s="86"/>
      <c r="P561" s="86">
        <v>90</v>
      </c>
      <c r="Q561" s="86">
        <v>63</v>
      </c>
      <c r="R561" s="86"/>
      <c r="S561" s="86"/>
      <c r="T561" s="86">
        <v>63</v>
      </c>
      <c r="U561" s="64" t="s">
        <v>1308</v>
      </c>
      <c r="V561" s="103" t="s">
        <v>1309</v>
      </c>
    </row>
    <row r="562" ht="54" spans="1:22">
      <c r="A562" s="61">
        <v>19</v>
      </c>
      <c r="B562" s="152" t="s">
        <v>1310</v>
      </c>
      <c r="C562" s="61" t="s">
        <v>116</v>
      </c>
      <c r="D562" s="86" t="s">
        <v>1254</v>
      </c>
      <c r="E562" s="86" t="s">
        <v>1311</v>
      </c>
      <c r="F562" s="152" t="s">
        <v>1312</v>
      </c>
      <c r="G562" s="98"/>
      <c r="H562" s="104"/>
      <c r="I562" s="86">
        <v>1</v>
      </c>
      <c r="J562" s="86">
        <v>1923.4</v>
      </c>
      <c r="K562" s="86"/>
      <c r="L562" s="86"/>
      <c r="M562" s="86">
        <v>1923.4</v>
      </c>
      <c r="N562" s="86"/>
      <c r="O562" s="86"/>
      <c r="P562" s="86"/>
      <c r="Q562" s="86"/>
      <c r="R562" s="86"/>
      <c r="S562" s="86"/>
      <c r="T562" s="86"/>
      <c r="U562" s="64" t="s">
        <v>118</v>
      </c>
      <c r="V562" s="185" t="s">
        <v>1313</v>
      </c>
    </row>
    <row r="563" ht="67.5" spans="1:22">
      <c r="A563" s="61">
        <v>20</v>
      </c>
      <c r="B563" s="174" t="s">
        <v>1314</v>
      </c>
      <c r="C563" s="61" t="s">
        <v>116</v>
      </c>
      <c r="D563" s="61" t="s">
        <v>1276</v>
      </c>
      <c r="E563" s="61" t="s">
        <v>1257</v>
      </c>
      <c r="F563" s="175" t="s">
        <v>1315</v>
      </c>
      <c r="G563" s="61"/>
      <c r="H563" s="176"/>
      <c r="I563" s="86">
        <v>1</v>
      </c>
      <c r="J563" s="180">
        <v>460</v>
      </c>
      <c r="K563" s="86"/>
      <c r="L563" s="86"/>
      <c r="M563" s="86">
        <v>460</v>
      </c>
      <c r="N563" s="86"/>
      <c r="O563" s="86"/>
      <c r="P563" s="86"/>
      <c r="Q563" s="86"/>
      <c r="R563" s="86"/>
      <c r="S563" s="86"/>
      <c r="T563" s="86"/>
      <c r="U563" s="64" t="s">
        <v>118</v>
      </c>
      <c r="V563" s="103" t="s">
        <v>1316</v>
      </c>
    </row>
    <row r="564" ht="40.5" spans="1:22">
      <c r="A564" s="61">
        <v>21</v>
      </c>
      <c r="B564" s="64" t="s">
        <v>1317</v>
      </c>
      <c r="C564" s="61" t="s">
        <v>116</v>
      </c>
      <c r="D564" s="61" t="s">
        <v>1256</v>
      </c>
      <c r="E564" s="61" t="s">
        <v>1257</v>
      </c>
      <c r="F564" s="64" t="s">
        <v>1318</v>
      </c>
      <c r="G564" s="61"/>
      <c r="H564" s="64"/>
      <c r="I564" s="86">
        <v>1</v>
      </c>
      <c r="J564" s="86">
        <v>95</v>
      </c>
      <c r="K564" s="86"/>
      <c r="L564" s="86"/>
      <c r="M564" s="86">
        <v>95</v>
      </c>
      <c r="N564" s="181"/>
      <c r="O564" s="86"/>
      <c r="P564" s="86"/>
      <c r="Q564" s="86"/>
      <c r="R564" s="86"/>
      <c r="S564" s="86"/>
      <c r="T564" s="86"/>
      <c r="U564" s="64" t="s">
        <v>118</v>
      </c>
      <c r="V564" s="103" t="s">
        <v>1319</v>
      </c>
    </row>
    <row r="565" ht="40.5" spans="1:22">
      <c r="A565" s="61">
        <v>22</v>
      </c>
      <c r="B565" s="64" t="s">
        <v>1320</v>
      </c>
      <c r="C565" s="61" t="s">
        <v>116</v>
      </c>
      <c r="D565" s="61" t="s">
        <v>1283</v>
      </c>
      <c r="E565" s="61" t="s">
        <v>1257</v>
      </c>
      <c r="F565" s="64" t="s">
        <v>1321</v>
      </c>
      <c r="G565" s="61"/>
      <c r="H565" s="99"/>
      <c r="I565" s="86">
        <v>1</v>
      </c>
      <c r="J565" s="86">
        <v>1300</v>
      </c>
      <c r="K565" s="86"/>
      <c r="L565" s="86"/>
      <c r="M565" s="86">
        <v>1300</v>
      </c>
      <c r="N565" s="86"/>
      <c r="O565" s="86"/>
      <c r="P565" s="86"/>
      <c r="Q565" s="86"/>
      <c r="R565" s="86"/>
      <c r="S565" s="86"/>
      <c r="T565" s="86"/>
      <c r="U565" s="64" t="s">
        <v>118</v>
      </c>
      <c r="V565" s="103" t="s">
        <v>1322</v>
      </c>
    </row>
    <row r="566" ht="40.5" spans="1:22">
      <c r="A566" s="61">
        <v>23</v>
      </c>
      <c r="B566" s="64" t="s">
        <v>1323</v>
      </c>
      <c r="C566" s="61" t="s">
        <v>116</v>
      </c>
      <c r="D566" s="61" t="s">
        <v>1283</v>
      </c>
      <c r="E566" s="61" t="s">
        <v>1257</v>
      </c>
      <c r="F566" s="64" t="s">
        <v>1324</v>
      </c>
      <c r="G566" s="61"/>
      <c r="H566" s="99"/>
      <c r="I566" s="86">
        <v>1</v>
      </c>
      <c r="J566" s="86">
        <v>1600</v>
      </c>
      <c r="K566" s="86"/>
      <c r="L566" s="86"/>
      <c r="M566" s="86">
        <v>1600</v>
      </c>
      <c r="N566" s="86"/>
      <c r="O566" s="86"/>
      <c r="P566" s="86"/>
      <c r="Q566" s="86"/>
      <c r="R566" s="86"/>
      <c r="S566" s="86"/>
      <c r="T566" s="86"/>
      <c r="U566" s="64" t="s">
        <v>118</v>
      </c>
      <c r="V566" s="103" t="s">
        <v>1322</v>
      </c>
    </row>
    <row r="567" ht="54" spans="1:22">
      <c r="A567" s="61">
        <v>24</v>
      </c>
      <c r="B567" s="64" t="s">
        <v>1325</v>
      </c>
      <c r="C567" s="61" t="s">
        <v>116</v>
      </c>
      <c r="D567" s="61" t="s">
        <v>1283</v>
      </c>
      <c r="E567" s="61" t="s">
        <v>1257</v>
      </c>
      <c r="F567" s="64" t="s">
        <v>1326</v>
      </c>
      <c r="G567" s="61"/>
      <c r="H567" s="99"/>
      <c r="I567" s="86">
        <v>1</v>
      </c>
      <c r="J567" s="86">
        <v>1500</v>
      </c>
      <c r="K567" s="86"/>
      <c r="L567" s="86">
        <v>1500</v>
      </c>
      <c r="M567" s="86"/>
      <c r="N567" s="86"/>
      <c r="O567" s="86"/>
      <c r="P567" s="86"/>
      <c r="Q567" s="86"/>
      <c r="R567" s="86"/>
      <c r="S567" s="86"/>
      <c r="T567" s="86"/>
      <c r="U567" s="64" t="s">
        <v>118</v>
      </c>
      <c r="V567" s="103" t="s">
        <v>1327</v>
      </c>
    </row>
    <row r="568" ht="60.95" customHeight="1" spans="1:22">
      <c r="A568" s="61">
        <v>25</v>
      </c>
      <c r="B568" s="64" t="s">
        <v>1328</v>
      </c>
      <c r="C568" s="61" t="s">
        <v>116</v>
      </c>
      <c r="D568" s="61" t="s">
        <v>1254</v>
      </c>
      <c r="E568" s="61" t="s">
        <v>1257</v>
      </c>
      <c r="F568" s="64" t="s">
        <v>1329</v>
      </c>
      <c r="G568" s="61"/>
      <c r="H568" s="99"/>
      <c r="I568" s="86">
        <v>1</v>
      </c>
      <c r="J568" s="86">
        <v>280</v>
      </c>
      <c r="K568" s="86"/>
      <c r="L568" s="86"/>
      <c r="M568" s="86">
        <v>280</v>
      </c>
      <c r="N568" s="86"/>
      <c r="O568" s="86"/>
      <c r="P568" s="86"/>
      <c r="Q568" s="86"/>
      <c r="R568" s="86"/>
      <c r="S568" s="86"/>
      <c r="T568" s="86"/>
      <c r="U568" s="64" t="s">
        <v>118</v>
      </c>
      <c r="V568" s="103" t="s">
        <v>1330</v>
      </c>
    </row>
    <row r="569" s="5" customFormat="1" ht="24.95" customHeight="1" spans="1:22">
      <c r="A569" s="36" t="s">
        <v>1331</v>
      </c>
      <c r="B569" s="23"/>
      <c r="C569" s="23"/>
      <c r="D569" s="23"/>
      <c r="E569" s="23"/>
      <c r="F569" s="23"/>
      <c r="G569" s="24"/>
      <c r="H569" s="24"/>
      <c r="I569" s="74"/>
      <c r="J569" s="74"/>
      <c r="K569" s="74"/>
      <c r="L569" s="74"/>
      <c r="M569" s="74"/>
      <c r="N569" s="74"/>
      <c r="O569" s="74"/>
      <c r="P569" s="74"/>
      <c r="Q569" s="74"/>
      <c r="R569" s="74"/>
      <c r="S569" s="74"/>
      <c r="T569" s="74"/>
      <c r="U569" s="23"/>
      <c r="V569" s="90"/>
    </row>
    <row r="570" s="5" customFormat="1" ht="24.95" customHeight="1" spans="1:22">
      <c r="A570" s="22" t="s">
        <v>32</v>
      </c>
      <c r="B570" s="23"/>
      <c r="C570" s="24"/>
      <c r="D570" s="24"/>
      <c r="E570" s="25"/>
      <c r="F570" s="46"/>
      <c r="G570" s="47"/>
      <c r="H570" s="48"/>
      <c r="I570" s="76">
        <f>SUM(I571:I574)</f>
        <v>26</v>
      </c>
      <c r="J570" s="76">
        <f t="shared" ref="J570:T570" si="102">SUM(J571:J574)</f>
        <v>2798</v>
      </c>
      <c r="K570" s="76">
        <f t="shared" si="102"/>
        <v>0</v>
      </c>
      <c r="L570" s="76">
        <f t="shared" si="102"/>
        <v>0</v>
      </c>
      <c r="M570" s="76">
        <f t="shared" si="102"/>
        <v>2798</v>
      </c>
      <c r="N570" s="76">
        <f t="shared" si="102"/>
        <v>1063</v>
      </c>
      <c r="O570" s="76">
        <f t="shared" si="102"/>
        <v>696.1</v>
      </c>
      <c r="P570" s="76">
        <f t="shared" si="102"/>
        <v>981</v>
      </c>
      <c r="Q570" s="76">
        <f t="shared" si="102"/>
        <v>961.6</v>
      </c>
      <c r="R570" s="76">
        <f t="shared" si="102"/>
        <v>0</v>
      </c>
      <c r="S570" s="76">
        <f t="shared" si="102"/>
        <v>0</v>
      </c>
      <c r="T570" s="76">
        <f t="shared" si="102"/>
        <v>961.6</v>
      </c>
      <c r="U570" s="46"/>
      <c r="V570" s="92"/>
    </row>
    <row r="571" s="5" customFormat="1" ht="24.95" customHeight="1" spans="1:22">
      <c r="A571" s="42" t="s">
        <v>26</v>
      </c>
      <c r="B571" s="43"/>
      <c r="C571" s="44"/>
      <c r="D571" s="44"/>
      <c r="E571" s="45"/>
      <c r="F571" s="46"/>
      <c r="G571" s="47"/>
      <c r="H571" s="48"/>
      <c r="I571" s="76">
        <f>SUM(I575:I585)</f>
        <v>11</v>
      </c>
      <c r="J571" s="76">
        <f t="shared" ref="J571:T571" si="103">SUM(J575:J585)</f>
        <v>1063</v>
      </c>
      <c r="K571" s="76">
        <f t="shared" si="103"/>
        <v>0</v>
      </c>
      <c r="L571" s="76">
        <f t="shared" si="103"/>
        <v>0</v>
      </c>
      <c r="M571" s="76">
        <f t="shared" si="103"/>
        <v>1063</v>
      </c>
      <c r="N571" s="76">
        <f t="shared" si="103"/>
        <v>1063</v>
      </c>
      <c r="O571" s="76">
        <f t="shared" si="103"/>
        <v>696.1</v>
      </c>
      <c r="P571" s="76">
        <f t="shared" si="103"/>
        <v>0</v>
      </c>
      <c r="Q571" s="76">
        <f t="shared" si="103"/>
        <v>346.9</v>
      </c>
      <c r="R571" s="76">
        <f t="shared" si="103"/>
        <v>0</v>
      </c>
      <c r="S571" s="76">
        <f t="shared" si="103"/>
        <v>0</v>
      </c>
      <c r="T571" s="76">
        <f t="shared" si="103"/>
        <v>346.9</v>
      </c>
      <c r="U571" s="46"/>
      <c r="V571" s="92"/>
    </row>
    <row r="572" s="5" customFormat="1" ht="24.95" customHeight="1" spans="1:22">
      <c r="A572" s="42" t="s">
        <v>27</v>
      </c>
      <c r="B572" s="43"/>
      <c r="C572" s="44"/>
      <c r="D572" s="44"/>
      <c r="E572" s="45"/>
      <c r="F572" s="46"/>
      <c r="G572" s="47"/>
      <c r="H572" s="48"/>
      <c r="I572" s="76">
        <f>SUM(H5533)</f>
        <v>0</v>
      </c>
      <c r="J572" s="76">
        <f t="shared" ref="J572:T572" si="104">SUM(I5533)</f>
        <v>0</v>
      </c>
      <c r="K572" s="76">
        <f t="shared" si="104"/>
        <v>0</v>
      </c>
      <c r="L572" s="76">
        <f t="shared" si="104"/>
        <v>0</v>
      </c>
      <c r="M572" s="76">
        <f t="shared" si="104"/>
        <v>0</v>
      </c>
      <c r="N572" s="76">
        <f t="shared" si="104"/>
        <v>0</v>
      </c>
      <c r="O572" s="76">
        <f t="shared" si="104"/>
        <v>0</v>
      </c>
      <c r="P572" s="76">
        <f t="shared" si="104"/>
        <v>0</v>
      </c>
      <c r="Q572" s="76">
        <f t="shared" si="104"/>
        <v>0</v>
      </c>
      <c r="R572" s="76">
        <f t="shared" si="104"/>
        <v>0</v>
      </c>
      <c r="S572" s="76">
        <f t="shared" si="104"/>
        <v>0</v>
      </c>
      <c r="T572" s="76">
        <f t="shared" si="104"/>
        <v>0</v>
      </c>
      <c r="U572" s="46"/>
      <c r="V572" s="92"/>
    </row>
    <row r="573" s="5" customFormat="1" ht="24.95" customHeight="1" spans="1:22">
      <c r="A573" s="42" t="s">
        <v>28</v>
      </c>
      <c r="B573" s="43"/>
      <c r="C573" s="44"/>
      <c r="D573" s="44"/>
      <c r="E573" s="45"/>
      <c r="F573" s="46"/>
      <c r="G573" s="47"/>
      <c r="H573" s="48"/>
      <c r="I573" s="76">
        <f>SUM(I586:I595)</f>
        <v>10</v>
      </c>
      <c r="J573" s="76">
        <f t="shared" ref="J573:T573" si="105">SUM(J586:J595)</f>
        <v>981</v>
      </c>
      <c r="K573" s="76">
        <f t="shared" si="105"/>
        <v>0</v>
      </c>
      <c r="L573" s="76">
        <f t="shared" si="105"/>
        <v>0</v>
      </c>
      <c r="M573" s="76">
        <f t="shared" si="105"/>
        <v>981</v>
      </c>
      <c r="N573" s="76">
        <f t="shared" si="105"/>
        <v>0</v>
      </c>
      <c r="O573" s="76">
        <f t="shared" si="105"/>
        <v>0</v>
      </c>
      <c r="P573" s="76">
        <f t="shared" si="105"/>
        <v>981</v>
      </c>
      <c r="Q573" s="76">
        <f t="shared" si="105"/>
        <v>614.7</v>
      </c>
      <c r="R573" s="76">
        <f t="shared" si="105"/>
        <v>0</v>
      </c>
      <c r="S573" s="76">
        <f t="shared" si="105"/>
        <v>0</v>
      </c>
      <c r="T573" s="76">
        <f t="shared" si="105"/>
        <v>614.7</v>
      </c>
      <c r="U573" s="46"/>
      <c r="V573" s="92"/>
    </row>
    <row r="574" s="5" customFormat="1" ht="24.95" customHeight="1" spans="1:22">
      <c r="A574" s="42" t="s">
        <v>30</v>
      </c>
      <c r="B574" s="43"/>
      <c r="C574" s="44"/>
      <c r="D574" s="44"/>
      <c r="E574" s="45"/>
      <c r="F574" s="46"/>
      <c r="G574" s="47"/>
      <c r="H574" s="48"/>
      <c r="I574" s="76">
        <f>SUM(I596:I600)</f>
        <v>5</v>
      </c>
      <c r="J574" s="76">
        <f t="shared" ref="J574:T574" si="106">SUM(J596:J600)</f>
        <v>754</v>
      </c>
      <c r="K574" s="76">
        <f t="shared" si="106"/>
        <v>0</v>
      </c>
      <c r="L574" s="76">
        <f t="shared" si="106"/>
        <v>0</v>
      </c>
      <c r="M574" s="76">
        <f t="shared" si="106"/>
        <v>754</v>
      </c>
      <c r="N574" s="76">
        <f t="shared" si="106"/>
        <v>0</v>
      </c>
      <c r="O574" s="76">
        <f t="shared" si="106"/>
        <v>0</v>
      </c>
      <c r="P574" s="76">
        <f t="shared" si="106"/>
        <v>0</v>
      </c>
      <c r="Q574" s="76">
        <f t="shared" si="106"/>
        <v>0</v>
      </c>
      <c r="R574" s="76">
        <f t="shared" si="106"/>
        <v>0</v>
      </c>
      <c r="S574" s="76">
        <f t="shared" si="106"/>
        <v>0</v>
      </c>
      <c r="T574" s="76">
        <f t="shared" si="106"/>
        <v>0</v>
      </c>
      <c r="U574" s="46"/>
      <c r="V574" s="92"/>
    </row>
    <row r="575" ht="44.25" customHeight="1" spans="1:22">
      <c r="A575" s="61">
        <v>1</v>
      </c>
      <c r="B575" s="64" t="s">
        <v>1332</v>
      </c>
      <c r="C575" s="61" t="s">
        <v>34</v>
      </c>
      <c r="D575" s="61" t="s">
        <v>1333</v>
      </c>
      <c r="E575" s="61" t="s">
        <v>1334</v>
      </c>
      <c r="F575" s="64" t="s">
        <v>1335</v>
      </c>
      <c r="G575" s="61">
        <v>2021.09</v>
      </c>
      <c r="H575" s="61">
        <v>2021</v>
      </c>
      <c r="I575" s="86">
        <v>1</v>
      </c>
      <c r="J575" s="86">
        <v>96</v>
      </c>
      <c r="K575" s="86"/>
      <c r="L575" s="86"/>
      <c r="M575" s="86">
        <v>96</v>
      </c>
      <c r="N575" s="86">
        <v>96</v>
      </c>
      <c r="O575" s="86">
        <v>67.2</v>
      </c>
      <c r="P575" s="86"/>
      <c r="Q575" s="86">
        <v>28.8</v>
      </c>
      <c r="R575" s="86"/>
      <c r="S575" s="86"/>
      <c r="T575" s="86">
        <v>28.8</v>
      </c>
      <c r="U575" s="64" t="s">
        <v>37</v>
      </c>
      <c r="V575" s="61"/>
    </row>
    <row r="576" ht="44.25" customHeight="1" spans="1:22">
      <c r="A576" s="61">
        <v>2</v>
      </c>
      <c r="B576" s="64" t="s">
        <v>1336</v>
      </c>
      <c r="C576" s="61" t="s">
        <v>34</v>
      </c>
      <c r="D576" s="61" t="s">
        <v>1337</v>
      </c>
      <c r="E576" s="61" t="s">
        <v>1334</v>
      </c>
      <c r="F576" s="64" t="s">
        <v>1338</v>
      </c>
      <c r="G576" s="61">
        <v>2021.06</v>
      </c>
      <c r="H576" s="61">
        <v>2021</v>
      </c>
      <c r="I576" s="86">
        <v>1</v>
      </c>
      <c r="J576" s="86">
        <v>30</v>
      </c>
      <c r="K576" s="86"/>
      <c r="L576" s="86"/>
      <c r="M576" s="86">
        <v>30</v>
      </c>
      <c r="N576" s="86">
        <v>30</v>
      </c>
      <c r="O576" s="86">
        <v>21</v>
      </c>
      <c r="P576" s="86"/>
      <c r="Q576" s="86">
        <v>9</v>
      </c>
      <c r="R576" s="86"/>
      <c r="S576" s="86"/>
      <c r="T576" s="86">
        <v>9</v>
      </c>
      <c r="U576" s="64" t="s">
        <v>37</v>
      </c>
      <c r="V576" s="61"/>
    </row>
    <row r="577" ht="57" customHeight="1" spans="1:22">
      <c r="A577" s="61">
        <v>3</v>
      </c>
      <c r="B577" s="64" t="s">
        <v>1339</v>
      </c>
      <c r="C577" s="61" t="s">
        <v>34</v>
      </c>
      <c r="D577" s="61" t="s">
        <v>1333</v>
      </c>
      <c r="E577" s="61" t="s">
        <v>1334</v>
      </c>
      <c r="F577" s="64" t="s">
        <v>1340</v>
      </c>
      <c r="G577" s="61">
        <v>2021.01</v>
      </c>
      <c r="H577" s="61">
        <v>2021</v>
      </c>
      <c r="I577" s="86">
        <v>1</v>
      </c>
      <c r="J577" s="86">
        <v>98</v>
      </c>
      <c r="K577" s="86"/>
      <c r="L577" s="86"/>
      <c r="M577" s="86">
        <v>98</v>
      </c>
      <c r="N577" s="86">
        <v>98</v>
      </c>
      <c r="O577" s="86">
        <v>68.6</v>
      </c>
      <c r="P577" s="86"/>
      <c r="Q577" s="86">
        <v>29.4</v>
      </c>
      <c r="R577" s="86"/>
      <c r="S577" s="86"/>
      <c r="T577" s="86">
        <v>29.4</v>
      </c>
      <c r="U577" s="64" t="s">
        <v>37</v>
      </c>
      <c r="V577" s="61"/>
    </row>
    <row r="578" ht="44.25" customHeight="1" spans="1:22">
      <c r="A578" s="61">
        <v>4</v>
      </c>
      <c r="B578" s="64" t="s">
        <v>1341</v>
      </c>
      <c r="C578" s="61" t="s">
        <v>34</v>
      </c>
      <c r="D578" s="61" t="s">
        <v>1333</v>
      </c>
      <c r="E578" s="61" t="s">
        <v>1334</v>
      </c>
      <c r="F578" s="64" t="s">
        <v>1342</v>
      </c>
      <c r="G578" s="61">
        <v>2021.01</v>
      </c>
      <c r="H578" s="61">
        <v>2021</v>
      </c>
      <c r="I578" s="86">
        <v>1</v>
      </c>
      <c r="J578" s="86">
        <v>96</v>
      </c>
      <c r="K578" s="86"/>
      <c r="L578" s="86"/>
      <c r="M578" s="86">
        <v>96</v>
      </c>
      <c r="N578" s="86">
        <v>96</v>
      </c>
      <c r="O578" s="86">
        <v>67.2</v>
      </c>
      <c r="P578" s="86"/>
      <c r="Q578" s="86">
        <v>28.8</v>
      </c>
      <c r="R578" s="86"/>
      <c r="S578" s="86"/>
      <c r="T578" s="86">
        <v>28.8</v>
      </c>
      <c r="U578" s="64" t="s">
        <v>37</v>
      </c>
      <c r="V578" s="61"/>
    </row>
    <row r="579" ht="44.25" customHeight="1" spans="1:22">
      <c r="A579" s="61">
        <v>5</v>
      </c>
      <c r="B579" s="64" t="s">
        <v>1343</v>
      </c>
      <c r="C579" s="61" t="s">
        <v>34</v>
      </c>
      <c r="D579" s="61" t="s">
        <v>1344</v>
      </c>
      <c r="E579" s="61" t="s">
        <v>1334</v>
      </c>
      <c r="F579" s="64" t="s">
        <v>1345</v>
      </c>
      <c r="G579" s="61">
        <v>2021.09</v>
      </c>
      <c r="H579" s="61">
        <v>2021</v>
      </c>
      <c r="I579" s="86">
        <v>1</v>
      </c>
      <c r="J579" s="86">
        <v>95</v>
      </c>
      <c r="K579" s="86"/>
      <c r="L579" s="86"/>
      <c r="M579" s="86">
        <v>95</v>
      </c>
      <c r="N579" s="86">
        <v>95</v>
      </c>
      <c r="O579" s="86">
        <v>66.5</v>
      </c>
      <c r="P579" s="86"/>
      <c r="Q579" s="86">
        <v>28.5</v>
      </c>
      <c r="R579" s="86"/>
      <c r="S579" s="86"/>
      <c r="T579" s="86">
        <v>28.5</v>
      </c>
      <c r="U579" s="64" t="s">
        <v>37</v>
      </c>
      <c r="V579" s="61"/>
    </row>
    <row r="580" ht="44.25" customHeight="1" spans="1:22">
      <c r="A580" s="61">
        <v>6</v>
      </c>
      <c r="B580" s="64" t="s">
        <v>1346</v>
      </c>
      <c r="C580" s="61" t="s">
        <v>34</v>
      </c>
      <c r="D580" s="61" t="s">
        <v>1347</v>
      </c>
      <c r="E580" s="61" t="s">
        <v>1334</v>
      </c>
      <c r="F580" s="64" t="s">
        <v>1345</v>
      </c>
      <c r="G580" s="61">
        <v>2021.09</v>
      </c>
      <c r="H580" s="61">
        <v>2021</v>
      </c>
      <c r="I580" s="86">
        <v>1</v>
      </c>
      <c r="J580" s="86">
        <v>98</v>
      </c>
      <c r="K580" s="86"/>
      <c r="L580" s="86"/>
      <c r="M580" s="86">
        <v>98</v>
      </c>
      <c r="N580" s="86">
        <v>98</v>
      </c>
      <c r="O580" s="86">
        <v>68.6</v>
      </c>
      <c r="P580" s="86"/>
      <c r="Q580" s="86">
        <v>29.4</v>
      </c>
      <c r="R580" s="86"/>
      <c r="S580" s="86"/>
      <c r="T580" s="86">
        <v>29.4</v>
      </c>
      <c r="U580" s="64" t="s">
        <v>37</v>
      </c>
      <c r="V580" s="61"/>
    </row>
    <row r="581" ht="44.25" customHeight="1" spans="1:22">
      <c r="A581" s="61">
        <v>7</v>
      </c>
      <c r="B581" s="64" t="s">
        <v>1348</v>
      </c>
      <c r="C581" s="61" t="s">
        <v>34</v>
      </c>
      <c r="D581" s="61" t="s">
        <v>1347</v>
      </c>
      <c r="E581" s="61" t="s">
        <v>1334</v>
      </c>
      <c r="F581" s="64" t="s">
        <v>1345</v>
      </c>
      <c r="G581" s="61">
        <v>2021.09</v>
      </c>
      <c r="H581" s="61">
        <v>2021</v>
      </c>
      <c r="I581" s="86">
        <v>1</v>
      </c>
      <c r="J581" s="86">
        <v>97</v>
      </c>
      <c r="K581" s="86"/>
      <c r="L581" s="86"/>
      <c r="M581" s="86">
        <v>97</v>
      </c>
      <c r="N581" s="86">
        <v>97</v>
      </c>
      <c r="O581" s="86">
        <v>67.9</v>
      </c>
      <c r="P581" s="86"/>
      <c r="Q581" s="86">
        <v>29.1</v>
      </c>
      <c r="R581" s="86"/>
      <c r="S581" s="86"/>
      <c r="T581" s="86">
        <v>29.1</v>
      </c>
      <c r="U581" s="64" t="s">
        <v>37</v>
      </c>
      <c r="V581" s="61"/>
    </row>
    <row r="582" ht="44.25" customHeight="1" spans="1:22">
      <c r="A582" s="61">
        <v>8</v>
      </c>
      <c r="B582" s="64" t="s">
        <v>1349</v>
      </c>
      <c r="C582" s="61" t="s">
        <v>34</v>
      </c>
      <c r="D582" s="61" t="s">
        <v>1350</v>
      </c>
      <c r="E582" s="61" t="s">
        <v>1334</v>
      </c>
      <c r="F582" s="64" t="s">
        <v>1351</v>
      </c>
      <c r="G582" s="98">
        <v>2021.04</v>
      </c>
      <c r="H582" s="61">
        <v>2021</v>
      </c>
      <c r="I582" s="86">
        <v>1</v>
      </c>
      <c r="J582" s="86">
        <v>95</v>
      </c>
      <c r="K582" s="86"/>
      <c r="L582" s="199"/>
      <c r="M582" s="86">
        <v>95</v>
      </c>
      <c r="N582" s="86">
        <v>95</v>
      </c>
      <c r="O582" s="86">
        <v>66.5</v>
      </c>
      <c r="P582" s="152"/>
      <c r="Q582" s="86">
        <v>28.5</v>
      </c>
      <c r="R582" s="86"/>
      <c r="S582" s="152"/>
      <c r="T582" s="86">
        <v>28.5</v>
      </c>
      <c r="U582" s="64" t="s">
        <v>37</v>
      </c>
      <c r="V582" s="64"/>
    </row>
    <row r="583" ht="44.25" customHeight="1" spans="1:22">
      <c r="A583" s="61">
        <v>9</v>
      </c>
      <c r="B583" s="64" t="s">
        <v>1352</v>
      </c>
      <c r="C583" s="61" t="s">
        <v>34</v>
      </c>
      <c r="D583" s="61" t="s">
        <v>1333</v>
      </c>
      <c r="E583" s="61" t="s">
        <v>1334</v>
      </c>
      <c r="F583" s="64" t="s">
        <v>1353</v>
      </c>
      <c r="G583" s="61">
        <v>2021.07</v>
      </c>
      <c r="H583" s="61">
        <v>2021</v>
      </c>
      <c r="I583" s="86">
        <v>1</v>
      </c>
      <c r="J583" s="86">
        <v>240</v>
      </c>
      <c r="K583" s="86"/>
      <c r="L583" s="86"/>
      <c r="M583" s="86">
        <v>240</v>
      </c>
      <c r="N583" s="86">
        <v>240</v>
      </c>
      <c r="O583" s="86">
        <v>120</v>
      </c>
      <c r="P583" s="86"/>
      <c r="Q583" s="86">
        <v>100</v>
      </c>
      <c r="R583" s="86"/>
      <c r="S583" s="86"/>
      <c r="T583" s="86">
        <v>100</v>
      </c>
      <c r="U583" s="64" t="s">
        <v>37</v>
      </c>
      <c r="V583" s="61"/>
    </row>
    <row r="584" ht="61" customHeight="1" spans="1:22">
      <c r="A584" s="61">
        <v>10</v>
      </c>
      <c r="B584" s="64" t="s">
        <v>1354</v>
      </c>
      <c r="C584" s="61" t="s">
        <v>34</v>
      </c>
      <c r="D584" s="61" t="s">
        <v>1355</v>
      </c>
      <c r="E584" s="61" t="s">
        <v>1334</v>
      </c>
      <c r="F584" s="64" t="s">
        <v>1356</v>
      </c>
      <c r="G584" s="61">
        <v>2021.07</v>
      </c>
      <c r="H584" s="61">
        <v>2021</v>
      </c>
      <c r="I584" s="86">
        <v>1</v>
      </c>
      <c r="J584" s="86">
        <v>98</v>
      </c>
      <c r="K584" s="86"/>
      <c r="L584" s="86"/>
      <c r="M584" s="86">
        <v>98</v>
      </c>
      <c r="N584" s="86">
        <v>98</v>
      </c>
      <c r="O584" s="86">
        <v>68.6</v>
      </c>
      <c r="P584" s="86"/>
      <c r="Q584" s="86">
        <v>29.4</v>
      </c>
      <c r="R584" s="86"/>
      <c r="S584" s="86"/>
      <c r="T584" s="86">
        <v>29.4</v>
      </c>
      <c r="U584" s="64" t="s">
        <v>37</v>
      </c>
      <c r="V584" s="61"/>
    </row>
    <row r="585" ht="44.25" customHeight="1" spans="1:22">
      <c r="A585" s="61">
        <v>11</v>
      </c>
      <c r="B585" s="64" t="s">
        <v>1357</v>
      </c>
      <c r="C585" s="61" t="s">
        <v>34</v>
      </c>
      <c r="D585" s="61" t="s">
        <v>1333</v>
      </c>
      <c r="E585" s="61" t="s">
        <v>1334</v>
      </c>
      <c r="F585" s="64" t="s">
        <v>1358</v>
      </c>
      <c r="G585" s="61">
        <v>2021.09</v>
      </c>
      <c r="H585" s="61">
        <v>2021</v>
      </c>
      <c r="I585" s="86">
        <v>1</v>
      </c>
      <c r="J585" s="86">
        <v>20</v>
      </c>
      <c r="K585" s="86"/>
      <c r="L585" s="86"/>
      <c r="M585" s="86">
        <v>20</v>
      </c>
      <c r="N585" s="86">
        <v>20</v>
      </c>
      <c r="O585" s="86">
        <v>14</v>
      </c>
      <c r="P585" s="86"/>
      <c r="Q585" s="86">
        <v>6</v>
      </c>
      <c r="R585" s="86"/>
      <c r="S585" s="86"/>
      <c r="T585" s="86">
        <v>6</v>
      </c>
      <c r="U585" s="64" t="s">
        <v>37</v>
      </c>
      <c r="V585" s="61"/>
    </row>
    <row r="586" ht="44.25" customHeight="1" spans="1:22">
      <c r="A586" s="61">
        <v>12</v>
      </c>
      <c r="B586" s="64" t="s">
        <v>1359</v>
      </c>
      <c r="C586" s="61" t="s">
        <v>69</v>
      </c>
      <c r="D586" s="61" t="s">
        <v>1333</v>
      </c>
      <c r="E586" s="61" t="s">
        <v>1334</v>
      </c>
      <c r="F586" s="64" t="s">
        <v>1360</v>
      </c>
      <c r="G586" s="61">
        <v>2022.04</v>
      </c>
      <c r="H586" s="61">
        <v>2022</v>
      </c>
      <c r="I586" s="86">
        <v>1</v>
      </c>
      <c r="J586" s="86">
        <v>360</v>
      </c>
      <c r="K586" s="86"/>
      <c r="L586" s="86"/>
      <c r="M586" s="86">
        <v>360</v>
      </c>
      <c r="N586" s="86"/>
      <c r="O586" s="86"/>
      <c r="P586" s="86">
        <v>360</v>
      </c>
      <c r="Q586" s="86">
        <v>180</v>
      </c>
      <c r="R586" s="86"/>
      <c r="S586" s="86"/>
      <c r="T586" s="86">
        <v>180</v>
      </c>
      <c r="U586" s="64" t="s">
        <v>1360</v>
      </c>
      <c r="V586" s="64" t="s">
        <v>1361</v>
      </c>
    </row>
    <row r="587" ht="60" customHeight="1" spans="1:22">
      <c r="A587" s="61">
        <v>13</v>
      </c>
      <c r="B587" s="125" t="s">
        <v>1362</v>
      </c>
      <c r="C587" s="123" t="s">
        <v>69</v>
      </c>
      <c r="D587" s="61" t="s">
        <v>1333</v>
      </c>
      <c r="E587" s="61" t="s">
        <v>1334</v>
      </c>
      <c r="F587" s="125" t="s">
        <v>1363</v>
      </c>
      <c r="G587" s="128" t="s">
        <v>1364</v>
      </c>
      <c r="H587" s="123">
        <v>2022</v>
      </c>
      <c r="I587" s="139">
        <v>1</v>
      </c>
      <c r="J587" s="139">
        <v>96</v>
      </c>
      <c r="K587" s="86"/>
      <c r="L587" s="86"/>
      <c r="M587" s="86">
        <v>96</v>
      </c>
      <c r="N587" s="86"/>
      <c r="O587" s="86"/>
      <c r="P587" s="86">
        <v>96</v>
      </c>
      <c r="Q587" s="86">
        <v>67.2</v>
      </c>
      <c r="R587" s="86"/>
      <c r="S587" s="86"/>
      <c r="T587" s="86">
        <v>67.2</v>
      </c>
      <c r="U587" s="64" t="s">
        <v>1363</v>
      </c>
      <c r="V587" s="64" t="s">
        <v>1365</v>
      </c>
    </row>
    <row r="588" ht="44.25" customHeight="1" spans="1:22">
      <c r="A588" s="61">
        <v>14</v>
      </c>
      <c r="B588" s="64" t="s">
        <v>1366</v>
      </c>
      <c r="C588" s="61" t="s">
        <v>69</v>
      </c>
      <c r="D588" s="61" t="s">
        <v>1367</v>
      </c>
      <c r="E588" s="61" t="s">
        <v>1334</v>
      </c>
      <c r="F588" s="64" t="s">
        <v>1368</v>
      </c>
      <c r="G588" s="186">
        <v>2022.06</v>
      </c>
      <c r="H588" s="61">
        <v>2022</v>
      </c>
      <c r="I588" s="86">
        <v>1</v>
      </c>
      <c r="J588" s="86">
        <v>92</v>
      </c>
      <c r="K588" s="86"/>
      <c r="L588" s="86"/>
      <c r="M588" s="86">
        <v>92</v>
      </c>
      <c r="N588" s="86"/>
      <c r="O588" s="86"/>
      <c r="P588" s="86">
        <v>92</v>
      </c>
      <c r="Q588" s="86">
        <v>64.4</v>
      </c>
      <c r="R588" s="86"/>
      <c r="S588" s="86"/>
      <c r="T588" s="86">
        <v>64.4</v>
      </c>
      <c r="U588" s="64" t="s">
        <v>1368</v>
      </c>
      <c r="V588" s="64" t="s">
        <v>1369</v>
      </c>
    </row>
    <row r="589" ht="44.25" customHeight="1" spans="1:22">
      <c r="A589" s="61">
        <v>15</v>
      </c>
      <c r="B589" s="64" t="s">
        <v>1370</v>
      </c>
      <c r="C589" s="61" t="s">
        <v>69</v>
      </c>
      <c r="D589" s="61" t="s">
        <v>1371</v>
      </c>
      <c r="E589" s="61" t="s">
        <v>1334</v>
      </c>
      <c r="F589" s="64" t="s">
        <v>1372</v>
      </c>
      <c r="G589" s="61">
        <v>2022.07</v>
      </c>
      <c r="H589" s="61">
        <v>2022</v>
      </c>
      <c r="I589" s="86">
        <v>1</v>
      </c>
      <c r="J589" s="86">
        <v>40</v>
      </c>
      <c r="K589" s="86"/>
      <c r="L589" s="86"/>
      <c r="M589" s="86">
        <v>40</v>
      </c>
      <c r="N589" s="86"/>
      <c r="O589" s="86"/>
      <c r="P589" s="86">
        <v>40</v>
      </c>
      <c r="Q589" s="86">
        <v>28</v>
      </c>
      <c r="R589" s="86"/>
      <c r="S589" s="86"/>
      <c r="T589" s="86">
        <v>28</v>
      </c>
      <c r="U589" s="64" t="s">
        <v>1372</v>
      </c>
      <c r="V589" s="64" t="s">
        <v>1373</v>
      </c>
    </row>
    <row r="590" ht="44.25" customHeight="1" spans="1:22">
      <c r="A590" s="61">
        <v>16</v>
      </c>
      <c r="B590" s="64" t="s">
        <v>1374</v>
      </c>
      <c r="C590" s="61" t="s">
        <v>69</v>
      </c>
      <c r="D590" s="61" t="s">
        <v>1333</v>
      </c>
      <c r="E590" s="61" t="s">
        <v>1334</v>
      </c>
      <c r="F590" s="64" t="s">
        <v>1375</v>
      </c>
      <c r="G590" s="186">
        <v>2022.07</v>
      </c>
      <c r="H590" s="61">
        <v>2022</v>
      </c>
      <c r="I590" s="86">
        <v>1</v>
      </c>
      <c r="J590" s="86">
        <v>30</v>
      </c>
      <c r="K590" s="86"/>
      <c r="L590" s="86"/>
      <c r="M590" s="86">
        <v>30</v>
      </c>
      <c r="N590" s="86"/>
      <c r="O590" s="86"/>
      <c r="P590" s="86">
        <v>30</v>
      </c>
      <c r="Q590" s="86">
        <v>21</v>
      </c>
      <c r="R590" s="86"/>
      <c r="S590" s="86"/>
      <c r="T590" s="86">
        <v>21</v>
      </c>
      <c r="U590" s="64" t="s">
        <v>145</v>
      </c>
      <c r="V590" s="64" t="s">
        <v>1376</v>
      </c>
    </row>
    <row r="591" ht="44.25" customHeight="1" spans="1:22">
      <c r="A591" s="61">
        <v>17</v>
      </c>
      <c r="B591" s="64" t="s">
        <v>1377</v>
      </c>
      <c r="C591" s="61" t="s">
        <v>69</v>
      </c>
      <c r="D591" s="61" t="s">
        <v>1333</v>
      </c>
      <c r="E591" s="61" t="s">
        <v>1334</v>
      </c>
      <c r="F591" s="64" t="s">
        <v>1378</v>
      </c>
      <c r="G591" s="98">
        <v>2022.05</v>
      </c>
      <c r="H591" s="61">
        <v>2022</v>
      </c>
      <c r="I591" s="86">
        <v>1</v>
      </c>
      <c r="J591" s="86">
        <v>95</v>
      </c>
      <c r="K591" s="86"/>
      <c r="L591" s="86"/>
      <c r="M591" s="86">
        <v>95</v>
      </c>
      <c r="N591" s="86"/>
      <c r="O591" s="86"/>
      <c r="P591" s="86">
        <v>95</v>
      </c>
      <c r="Q591" s="86">
        <v>66.5</v>
      </c>
      <c r="R591" s="86"/>
      <c r="S591" s="86"/>
      <c r="T591" s="86">
        <v>66.5</v>
      </c>
      <c r="U591" s="64" t="s">
        <v>145</v>
      </c>
      <c r="V591" s="64" t="s">
        <v>1379</v>
      </c>
    </row>
    <row r="592" ht="44.25" customHeight="1" spans="1:22">
      <c r="A592" s="61">
        <v>18</v>
      </c>
      <c r="B592" s="64" t="s">
        <v>1380</v>
      </c>
      <c r="C592" s="61" t="s">
        <v>69</v>
      </c>
      <c r="D592" s="61" t="s">
        <v>1333</v>
      </c>
      <c r="E592" s="61" t="s">
        <v>1334</v>
      </c>
      <c r="F592" s="64" t="s">
        <v>1381</v>
      </c>
      <c r="G592" s="98">
        <v>2022.05</v>
      </c>
      <c r="H592" s="61">
        <v>2022</v>
      </c>
      <c r="I592" s="86">
        <v>1</v>
      </c>
      <c r="J592" s="86">
        <v>90</v>
      </c>
      <c r="K592" s="86"/>
      <c r="L592" s="86"/>
      <c r="M592" s="86">
        <v>90</v>
      </c>
      <c r="N592" s="86"/>
      <c r="O592" s="86"/>
      <c r="P592" s="86">
        <v>90</v>
      </c>
      <c r="Q592" s="86">
        <v>63</v>
      </c>
      <c r="R592" s="86"/>
      <c r="S592" s="86"/>
      <c r="T592" s="86">
        <v>63</v>
      </c>
      <c r="U592" s="64" t="s">
        <v>145</v>
      </c>
      <c r="V592" s="64" t="s">
        <v>1379</v>
      </c>
    </row>
    <row r="593" ht="44.25" customHeight="1" spans="1:22">
      <c r="A593" s="61">
        <v>19</v>
      </c>
      <c r="B593" s="64" t="s">
        <v>1382</v>
      </c>
      <c r="C593" s="61" t="s">
        <v>69</v>
      </c>
      <c r="D593" s="61" t="s">
        <v>1333</v>
      </c>
      <c r="E593" s="61" t="s">
        <v>1334</v>
      </c>
      <c r="F593" s="64" t="s">
        <v>1383</v>
      </c>
      <c r="G593" s="98">
        <v>2022.07</v>
      </c>
      <c r="H593" s="61">
        <v>2022</v>
      </c>
      <c r="I593" s="86">
        <v>1</v>
      </c>
      <c r="J593" s="86">
        <v>48</v>
      </c>
      <c r="K593" s="86"/>
      <c r="L593" s="86"/>
      <c r="M593" s="86">
        <v>48</v>
      </c>
      <c r="N593" s="86"/>
      <c r="O593" s="86"/>
      <c r="P593" s="86">
        <v>48</v>
      </c>
      <c r="Q593" s="86">
        <v>33.6</v>
      </c>
      <c r="R593" s="86"/>
      <c r="S593" s="86"/>
      <c r="T593" s="86">
        <v>33.6</v>
      </c>
      <c r="U593" s="64" t="s">
        <v>145</v>
      </c>
      <c r="V593" s="64" t="s">
        <v>1384</v>
      </c>
    </row>
    <row r="594" ht="44.25" customHeight="1" spans="1:22">
      <c r="A594" s="61">
        <v>20</v>
      </c>
      <c r="B594" s="125" t="s">
        <v>1385</v>
      </c>
      <c r="C594" s="123" t="s">
        <v>69</v>
      </c>
      <c r="D594" s="61" t="s">
        <v>1333</v>
      </c>
      <c r="E594" s="61" t="s">
        <v>1334</v>
      </c>
      <c r="F594" s="125" t="s">
        <v>1386</v>
      </c>
      <c r="G594" s="186">
        <v>2022.08</v>
      </c>
      <c r="H594" s="123">
        <v>2022</v>
      </c>
      <c r="I594" s="139">
        <v>1</v>
      </c>
      <c r="J594" s="139">
        <v>90</v>
      </c>
      <c r="K594" s="139"/>
      <c r="L594" s="139"/>
      <c r="M594" s="139">
        <v>90</v>
      </c>
      <c r="N594" s="139"/>
      <c r="O594" s="139"/>
      <c r="P594" s="139">
        <v>90</v>
      </c>
      <c r="Q594" s="139">
        <v>63</v>
      </c>
      <c r="R594" s="139"/>
      <c r="S594" s="139"/>
      <c r="T594" s="139">
        <v>63</v>
      </c>
      <c r="U594" s="64" t="s">
        <v>145</v>
      </c>
      <c r="V594" s="64" t="s">
        <v>1387</v>
      </c>
    </row>
    <row r="595" ht="44.25" customHeight="1" spans="1:22">
      <c r="A595" s="61">
        <v>21</v>
      </c>
      <c r="B595" s="125" t="s">
        <v>1388</v>
      </c>
      <c r="C595" s="123" t="s">
        <v>69</v>
      </c>
      <c r="D595" s="61" t="s">
        <v>1333</v>
      </c>
      <c r="E595" s="61" t="s">
        <v>1334</v>
      </c>
      <c r="F595" s="125" t="s">
        <v>1389</v>
      </c>
      <c r="G595" s="61">
        <v>2022.04</v>
      </c>
      <c r="H595" s="123">
        <v>2022</v>
      </c>
      <c r="I595" s="139">
        <v>1</v>
      </c>
      <c r="J595" s="139">
        <v>40</v>
      </c>
      <c r="K595" s="139"/>
      <c r="L595" s="139"/>
      <c r="M595" s="139">
        <v>40</v>
      </c>
      <c r="N595" s="139"/>
      <c r="O595" s="139"/>
      <c r="P595" s="139">
        <v>40</v>
      </c>
      <c r="Q595" s="139">
        <v>28</v>
      </c>
      <c r="R595" s="139"/>
      <c r="S595" s="139"/>
      <c r="T595" s="139">
        <v>28</v>
      </c>
      <c r="U595" s="64" t="s">
        <v>145</v>
      </c>
      <c r="V595" s="64" t="s">
        <v>1390</v>
      </c>
    </row>
    <row r="596" ht="62.1" customHeight="1" spans="1:22">
      <c r="A596" s="61">
        <v>22</v>
      </c>
      <c r="B596" s="64" t="s">
        <v>1391</v>
      </c>
      <c r="C596" s="61" t="s">
        <v>116</v>
      </c>
      <c r="D596" s="61" t="s">
        <v>1333</v>
      </c>
      <c r="E596" s="61" t="s">
        <v>1334</v>
      </c>
      <c r="F596" s="64" t="s">
        <v>1392</v>
      </c>
      <c r="G596" s="128"/>
      <c r="H596" s="123"/>
      <c r="I596" s="86">
        <v>1</v>
      </c>
      <c r="J596" s="86">
        <v>90</v>
      </c>
      <c r="K596" s="86"/>
      <c r="L596" s="86"/>
      <c r="M596" s="86">
        <v>90</v>
      </c>
      <c r="N596" s="86"/>
      <c r="O596" s="86"/>
      <c r="P596" s="86"/>
      <c r="Q596" s="86"/>
      <c r="R596" s="86"/>
      <c r="S596" s="86"/>
      <c r="T596" s="86"/>
      <c r="U596" s="64" t="s">
        <v>118</v>
      </c>
      <c r="V596" s="64" t="s">
        <v>1365</v>
      </c>
    </row>
    <row r="597" ht="63" customHeight="1" spans="1:22">
      <c r="A597" s="61">
        <v>23</v>
      </c>
      <c r="B597" s="64" t="s">
        <v>1393</v>
      </c>
      <c r="C597" s="61" t="s">
        <v>116</v>
      </c>
      <c r="D597" s="61" t="s">
        <v>1333</v>
      </c>
      <c r="E597" s="61" t="s">
        <v>1334</v>
      </c>
      <c r="F597" s="64" t="s">
        <v>1394</v>
      </c>
      <c r="G597" s="128"/>
      <c r="H597" s="123"/>
      <c r="I597" s="86">
        <v>1</v>
      </c>
      <c r="J597" s="86">
        <v>98</v>
      </c>
      <c r="K597" s="86"/>
      <c r="L597" s="86"/>
      <c r="M597" s="86">
        <v>98</v>
      </c>
      <c r="N597" s="86"/>
      <c r="O597" s="86"/>
      <c r="P597" s="86"/>
      <c r="Q597" s="86"/>
      <c r="R597" s="86"/>
      <c r="S597" s="86"/>
      <c r="T597" s="86"/>
      <c r="U597" s="64" t="s">
        <v>118</v>
      </c>
      <c r="V597" s="64" t="s">
        <v>1365</v>
      </c>
    </row>
    <row r="598" ht="44.25" customHeight="1" spans="1:22">
      <c r="A598" s="61">
        <v>24</v>
      </c>
      <c r="B598" s="125" t="s">
        <v>1395</v>
      </c>
      <c r="C598" s="123" t="s">
        <v>116</v>
      </c>
      <c r="D598" s="61" t="s">
        <v>1333</v>
      </c>
      <c r="E598" s="61" t="s">
        <v>1334</v>
      </c>
      <c r="F598" s="125" t="s">
        <v>1396</v>
      </c>
      <c r="G598" s="125"/>
      <c r="H598" s="123"/>
      <c r="I598" s="139">
        <v>1</v>
      </c>
      <c r="J598" s="139">
        <v>96</v>
      </c>
      <c r="K598" s="139"/>
      <c r="L598" s="139"/>
      <c r="M598" s="139">
        <v>96</v>
      </c>
      <c r="N598" s="139"/>
      <c r="O598" s="139"/>
      <c r="P598" s="139"/>
      <c r="Q598" s="139"/>
      <c r="R598" s="139"/>
      <c r="S598" s="139"/>
      <c r="T598" s="139"/>
      <c r="U598" s="64" t="s">
        <v>118</v>
      </c>
      <c r="V598" s="64" t="s">
        <v>1397</v>
      </c>
    </row>
    <row r="599" ht="44.25" customHeight="1" spans="1:22">
      <c r="A599" s="61">
        <v>25</v>
      </c>
      <c r="B599" s="64" t="s">
        <v>1398</v>
      </c>
      <c r="C599" s="61" t="s">
        <v>116</v>
      </c>
      <c r="D599" s="61" t="s">
        <v>1333</v>
      </c>
      <c r="E599" s="61" t="s">
        <v>1334</v>
      </c>
      <c r="F599" s="64" t="s">
        <v>1399</v>
      </c>
      <c r="G599" s="64"/>
      <c r="H599" s="61"/>
      <c r="I599" s="86">
        <v>1</v>
      </c>
      <c r="J599" s="86">
        <v>90</v>
      </c>
      <c r="K599" s="86"/>
      <c r="L599" s="86"/>
      <c r="M599" s="86">
        <v>90</v>
      </c>
      <c r="N599" s="86"/>
      <c r="O599" s="86"/>
      <c r="P599" s="86"/>
      <c r="Q599" s="86"/>
      <c r="R599" s="86"/>
      <c r="S599" s="86"/>
      <c r="T599" s="86"/>
      <c r="U599" s="64" t="s">
        <v>118</v>
      </c>
      <c r="V599" s="64" t="s">
        <v>1400</v>
      </c>
    </row>
    <row r="600" ht="44.25" customHeight="1" spans="1:22">
      <c r="A600" s="61">
        <v>26</v>
      </c>
      <c r="B600" s="64" t="s">
        <v>1401</v>
      </c>
      <c r="C600" s="61" t="s">
        <v>116</v>
      </c>
      <c r="D600" s="61" t="s">
        <v>1333</v>
      </c>
      <c r="E600" s="61" t="s">
        <v>1334</v>
      </c>
      <c r="F600" s="64" t="s">
        <v>1402</v>
      </c>
      <c r="G600" s="104"/>
      <c r="H600" s="61"/>
      <c r="I600" s="86">
        <v>1</v>
      </c>
      <c r="J600" s="86">
        <v>380</v>
      </c>
      <c r="K600" s="86"/>
      <c r="L600" s="86"/>
      <c r="M600" s="86">
        <v>380</v>
      </c>
      <c r="N600" s="86"/>
      <c r="O600" s="86"/>
      <c r="P600" s="86"/>
      <c r="Q600" s="86"/>
      <c r="R600" s="86"/>
      <c r="S600" s="86"/>
      <c r="T600" s="86"/>
      <c r="U600" s="64" t="s">
        <v>118</v>
      </c>
      <c r="V600" s="64" t="s">
        <v>1403</v>
      </c>
    </row>
    <row r="601" s="5" customFormat="1" ht="24.95" customHeight="1" spans="1:22">
      <c r="A601" s="36" t="s">
        <v>1404</v>
      </c>
      <c r="B601" s="23"/>
      <c r="C601" s="23"/>
      <c r="D601" s="23"/>
      <c r="E601" s="23"/>
      <c r="F601" s="23"/>
      <c r="G601" s="24"/>
      <c r="H601" s="24"/>
      <c r="I601" s="74"/>
      <c r="J601" s="74"/>
      <c r="K601" s="74"/>
      <c r="L601" s="74"/>
      <c r="M601" s="74"/>
      <c r="N601" s="74"/>
      <c r="O601" s="74"/>
      <c r="P601" s="74"/>
      <c r="Q601" s="74"/>
      <c r="R601" s="74"/>
      <c r="S601" s="74"/>
      <c r="T601" s="74"/>
      <c r="U601" s="23"/>
      <c r="V601" s="90"/>
    </row>
    <row r="602" s="5" customFormat="1" ht="24.95" customHeight="1" spans="1:22">
      <c r="A602" s="22" t="s">
        <v>32</v>
      </c>
      <c r="B602" s="23"/>
      <c r="C602" s="24"/>
      <c r="D602" s="24"/>
      <c r="E602" s="25"/>
      <c r="F602" s="46"/>
      <c r="G602" s="47"/>
      <c r="H602" s="48"/>
      <c r="I602" s="76">
        <f>SUM(I603:I606)</f>
        <v>16</v>
      </c>
      <c r="J602" s="76">
        <f t="shared" ref="J602:T602" si="107">SUM(J603:J606)</f>
        <v>4719</v>
      </c>
      <c r="K602" s="76">
        <f t="shared" si="107"/>
        <v>0</v>
      </c>
      <c r="L602" s="76">
        <f t="shared" si="107"/>
        <v>769.19</v>
      </c>
      <c r="M602" s="76">
        <f t="shared" si="107"/>
        <v>3949.8</v>
      </c>
      <c r="N602" s="76">
        <f t="shared" si="107"/>
        <v>3718.99</v>
      </c>
      <c r="O602" s="76">
        <f t="shared" si="107"/>
        <v>2654.1</v>
      </c>
      <c r="P602" s="76">
        <f t="shared" si="107"/>
        <v>90</v>
      </c>
      <c r="Q602" s="76">
        <f t="shared" si="107"/>
        <v>1145.9</v>
      </c>
      <c r="R602" s="76">
        <f t="shared" si="107"/>
        <v>0</v>
      </c>
      <c r="S602" s="76">
        <f t="shared" si="107"/>
        <v>153.89</v>
      </c>
      <c r="T602" s="76">
        <f t="shared" si="107"/>
        <v>992.01</v>
      </c>
      <c r="U602" s="46"/>
      <c r="V602" s="92"/>
    </row>
    <row r="603" s="5" customFormat="1" ht="24.95" customHeight="1" spans="1:22">
      <c r="A603" s="42" t="s">
        <v>26</v>
      </c>
      <c r="B603" s="43"/>
      <c r="C603" s="44"/>
      <c r="D603" s="44"/>
      <c r="E603" s="45"/>
      <c r="F603" s="46"/>
      <c r="G603" s="47"/>
      <c r="H603" s="48"/>
      <c r="I603" s="76">
        <f>SUM(I607:I610)</f>
        <v>4</v>
      </c>
      <c r="J603" s="76">
        <f t="shared" ref="J603:T603" si="108">SUM(J607:J610)</f>
        <v>3719</v>
      </c>
      <c r="K603" s="76">
        <f t="shared" si="108"/>
        <v>0</v>
      </c>
      <c r="L603" s="76">
        <f t="shared" si="108"/>
        <v>769.19</v>
      </c>
      <c r="M603" s="76">
        <f t="shared" si="108"/>
        <v>2949.8</v>
      </c>
      <c r="N603" s="76">
        <f t="shared" si="108"/>
        <v>3718.99</v>
      </c>
      <c r="O603" s="76">
        <f t="shared" si="108"/>
        <v>2654.1</v>
      </c>
      <c r="P603" s="76">
        <f t="shared" si="108"/>
        <v>0</v>
      </c>
      <c r="Q603" s="76">
        <f t="shared" si="108"/>
        <v>1064.9</v>
      </c>
      <c r="R603" s="76">
        <f t="shared" si="108"/>
        <v>0</v>
      </c>
      <c r="S603" s="76">
        <f t="shared" si="108"/>
        <v>153.89</v>
      </c>
      <c r="T603" s="76">
        <f t="shared" si="108"/>
        <v>911.01</v>
      </c>
      <c r="U603" s="46"/>
      <c r="V603" s="92"/>
    </row>
    <row r="604" s="5" customFormat="1" ht="24.95" customHeight="1" spans="1:22">
      <c r="A604" s="42" t="s">
        <v>27</v>
      </c>
      <c r="B604" s="43"/>
      <c r="C604" s="44"/>
      <c r="D604" s="44"/>
      <c r="E604" s="45"/>
      <c r="F604" s="46"/>
      <c r="G604" s="47"/>
      <c r="H604" s="48"/>
      <c r="I604" s="76">
        <v>0</v>
      </c>
      <c r="J604" s="76">
        <v>0</v>
      </c>
      <c r="K604" s="76">
        <v>0</v>
      </c>
      <c r="L604" s="76">
        <v>0</v>
      </c>
      <c r="M604" s="76">
        <v>0</v>
      </c>
      <c r="N604" s="76">
        <v>0</v>
      </c>
      <c r="O604" s="76">
        <v>0</v>
      </c>
      <c r="P604" s="76">
        <v>0</v>
      </c>
      <c r="Q604" s="76">
        <v>0</v>
      </c>
      <c r="R604" s="76">
        <v>0</v>
      </c>
      <c r="S604" s="76">
        <v>0</v>
      </c>
      <c r="T604" s="76">
        <v>0</v>
      </c>
      <c r="U604" s="46"/>
      <c r="V604" s="92"/>
    </row>
    <row r="605" s="5" customFormat="1" ht="24.95" customHeight="1" spans="1:22">
      <c r="A605" s="42" t="s">
        <v>28</v>
      </c>
      <c r="B605" s="43"/>
      <c r="C605" s="44"/>
      <c r="D605" s="44"/>
      <c r="E605" s="45"/>
      <c r="F605" s="46"/>
      <c r="G605" s="47"/>
      <c r="H605" s="48"/>
      <c r="I605" s="76">
        <f>SUM(I611:I612)</f>
        <v>2</v>
      </c>
      <c r="J605" s="76">
        <f t="shared" ref="J605:T605" si="109">SUM(J611:J612)</f>
        <v>90</v>
      </c>
      <c r="K605" s="76">
        <f t="shared" si="109"/>
        <v>0</v>
      </c>
      <c r="L605" s="76">
        <f t="shared" si="109"/>
        <v>0</v>
      </c>
      <c r="M605" s="76">
        <f t="shared" si="109"/>
        <v>90</v>
      </c>
      <c r="N605" s="76">
        <f t="shared" si="109"/>
        <v>0</v>
      </c>
      <c r="O605" s="76">
        <f t="shared" si="109"/>
        <v>0</v>
      </c>
      <c r="P605" s="76">
        <f t="shared" si="109"/>
        <v>90</v>
      </c>
      <c r="Q605" s="76">
        <f t="shared" si="109"/>
        <v>81</v>
      </c>
      <c r="R605" s="76">
        <f t="shared" si="109"/>
        <v>0</v>
      </c>
      <c r="S605" s="76">
        <f t="shared" si="109"/>
        <v>0</v>
      </c>
      <c r="T605" s="76">
        <f t="shared" si="109"/>
        <v>81</v>
      </c>
      <c r="U605" s="46"/>
      <c r="V605" s="92"/>
    </row>
    <row r="606" s="5" customFormat="1" ht="24.95" customHeight="1" spans="1:22">
      <c r="A606" s="42" t="s">
        <v>30</v>
      </c>
      <c r="B606" s="43"/>
      <c r="C606" s="44"/>
      <c r="D606" s="44"/>
      <c r="E606" s="45"/>
      <c r="F606" s="46"/>
      <c r="G606" s="47"/>
      <c r="H606" s="48"/>
      <c r="I606" s="76">
        <f>SUM(I613:I622)</f>
        <v>10</v>
      </c>
      <c r="J606" s="76">
        <f t="shared" ref="J606:T606" si="110">SUM(J613:J622)</f>
        <v>910</v>
      </c>
      <c r="K606" s="76">
        <f t="shared" si="110"/>
        <v>0</v>
      </c>
      <c r="L606" s="76">
        <f t="shared" si="110"/>
        <v>0</v>
      </c>
      <c r="M606" s="76">
        <f t="shared" si="110"/>
        <v>910</v>
      </c>
      <c r="N606" s="76">
        <f t="shared" si="110"/>
        <v>0</v>
      </c>
      <c r="O606" s="76">
        <f t="shared" si="110"/>
        <v>0</v>
      </c>
      <c r="P606" s="76">
        <f t="shared" si="110"/>
        <v>0</v>
      </c>
      <c r="Q606" s="76">
        <f t="shared" si="110"/>
        <v>0</v>
      </c>
      <c r="R606" s="76">
        <f t="shared" si="110"/>
        <v>0</v>
      </c>
      <c r="S606" s="76">
        <f t="shared" si="110"/>
        <v>0</v>
      </c>
      <c r="T606" s="76">
        <f t="shared" si="110"/>
        <v>0</v>
      </c>
      <c r="U606" s="46"/>
      <c r="V606" s="92"/>
    </row>
    <row r="607" ht="45" customHeight="1" spans="1:22">
      <c r="A607" s="48">
        <v>1</v>
      </c>
      <c r="B607" s="46" t="s">
        <v>1405</v>
      </c>
      <c r="C607" s="48" t="s">
        <v>34</v>
      </c>
      <c r="D607" s="48" t="s">
        <v>1404</v>
      </c>
      <c r="E607" s="48" t="s">
        <v>1406</v>
      </c>
      <c r="F607" s="64" t="s">
        <v>1407</v>
      </c>
      <c r="G607" s="61">
        <v>2018.01</v>
      </c>
      <c r="H607" s="61">
        <v>2018</v>
      </c>
      <c r="I607" s="76">
        <v>1</v>
      </c>
      <c r="J607" s="86">
        <v>338.21</v>
      </c>
      <c r="K607" s="86"/>
      <c r="L607" s="86"/>
      <c r="M607" s="86">
        <v>338.2</v>
      </c>
      <c r="N607" s="86">
        <v>338.2</v>
      </c>
      <c r="O607" s="86">
        <v>250.99</v>
      </c>
      <c r="P607" s="86"/>
      <c r="Q607" s="86">
        <v>87.22</v>
      </c>
      <c r="R607" s="86"/>
      <c r="S607" s="86"/>
      <c r="T607" s="86">
        <v>87.22</v>
      </c>
      <c r="U607" s="153" t="s">
        <v>37</v>
      </c>
      <c r="V607" s="103"/>
    </row>
    <row r="608" ht="79" customHeight="1" spans="1:22">
      <c r="A608" s="48">
        <v>2</v>
      </c>
      <c r="B608" s="46" t="s">
        <v>1408</v>
      </c>
      <c r="C608" s="48" t="s">
        <v>34</v>
      </c>
      <c r="D608" s="48" t="s">
        <v>1404</v>
      </c>
      <c r="E608" s="48" t="s">
        <v>1406</v>
      </c>
      <c r="F608" s="64" t="s">
        <v>1409</v>
      </c>
      <c r="G608" s="61">
        <v>2019.07</v>
      </c>
      <c r="H608" s="61">
        <v>2019</v>
      </c>
      <c r="I608" s="76">
        <v>1</v>
      </c>
      <c r="J608" s="86">
        <v>189.8</v>
      </c>
      <c r="K608" s="86"/>
      <c r="L608" s="86"/>
      <c r="M608" s="86">
        <v>189.8</v>
      </c>
      <c r="N608" s="86">
        <v>189.8</v>
      </c>
      <c r="O608" s="86">
        <v>134.82</v>
      </c>
      <c r="P608" s="86"/>
      <c r="Q608" s="86">
        <v>54.98</v>
      </c>
      <c r="R608" s="86"/>
      <c r="S608" s="86"/>
      <c r="T608" s="86">
        <v>54.98</v>
      </c>
      <c r="U608" s="153" t="s">
        <v>37</v>
      </c>
      <c r="V608" s="103"/>
    </row>
    <row r="609" ht="151" customHeight="1" spans="1:22">
      <c r="A609" s="48">
        <v>3</v>
      </c>
      <c r="B609" s="46" t="s">
        <v>1410</v>
      </c>
      <c r="C609" s="48" t="s">
        <v>34</v>
      </c>
      <c r="D609" s="48" t="s">
        <v>1404</v>
      </c>
      <c r="E609" s="48" t="s">
        <v>1406</v>
      </c>
      <c r="F609" s="64" t="s">
        <v>1411</v>
      </c>
      <c r="G609" s="61">
        <v>2020.01</v>
      </c>
      <c r="H609" s="61">
        <v>2020</v>
      </c>
      <c r="I609" s="76">
        <v>1</v>
      </c>
      <c r="J609" s="86">
        <v>1584.8</v>
      </c>
      <c r="K609" s="86"/>
      <c r="L609" s="86"/>
      <c r="M609" s="86">
        <v>1584.8</v>
      </c>
      <c r="N609" s="86">
        <v>1584.8</v>
      </c>
      <c r="O609" s="86">
        <v>1055.29</v>
      </c>
      <c r="P609" s="86"/>
      <c r="Q609" s="86">
        <v>529.51</v>
      </c>
      <c r="R609" s="86"/>
      <c r="S609" s="86"/>
      <c r="T609" s="86">
        <v>529.51</v>
      </c>
      <c r="U609" s="153" t="s">
        <v>37</v>
      </c>
      <c r="V609" s="103"/>
    </row>
    <row r="610" ht="137" customHeight="1" spans="1:22">
      <c r="A610" s="48">
        <v>4</v>
      </c>
      <c r="B610" s="46" t="s">
        <v>1412</v>
      </c>
      <c r="C610" s="48" t="s">
        <v>34</v>
      </c>
      <c r="D610" s="48" t="s">
        <v>1404</v>
      </c>
      <c r="E610" s="48" t="s">
        <v>1406</v>
      </c>
      <c r="F610" s="64" t="s">
        <v>1413</v>
      </c>
      <c r="G610" s="61">
        <v>2021.01</v>
      </c>
      <c r="H610" s="61">
        <v>2021</v>
      </c>
      <c r="I610" s="76">
        <v>1</v>
      </c>
      <c r="J610" s="86">
        <v>1606.19</v>
      </c>
      <c r="K610" s="86"/>
      <c r="L610" s="86">
        <v>769.19</v>
      </c>
      <c r="M610" s="86">
        <f>J610-L610</f>
        <v>837</v>
      </c>
      <c r="N610" s="86">
        <v>1606.19</v>
      </c>
      <c r="O610" s="86">
        <v>1213</v>
      </c>
      <c r="P610" s="86"/>
      <c r="Q610" s="86">
        <v>393.19</v>
      </c>
      <c r="R610" s="86"/>
      <c r="S610" s="86">
        <v>153.89</v>
      </c>
      <c r="T610" s="86">
        <f>Q610-S610</f>
        <v>239.3</v>
      </c>
      <c r="U610" s="153" t="s">
        <v>37</v>
      </c>
      <c r="V610" s="103"/>
    </row>
    <row r="611" ht="106" customHeight="1" spans="1:22">
      <c r="A611" s="48">
        <v>5</v>
      </c>
      <c r="B611" s="187" t="s">
        <v>1414</v>
      </c>
      <c r="C611" s="188" t="s">
        <v>69</v>
      </c>
      <c r="D611" s="188" t="s">
        <v>1404</v>
      </c>
      <c r="E611" s="188" t="s">
        <v>1406</v>
      </c>
      <c r="F611" s="187" t="s">
        <v>1415</v>
      </c>
      <c r="G611" s="188">
        <v>2022.03</v>
      </c>
      <c r="H611" s="188">
        <v>2022</v>
      </c>
      <c r="I611" s="200">
        <v>1</v>
      </c>
      <c r="J611" s="200">
        <v>30</v>
      </c>
      <c r="K611" s="200"/>
      <c r="L611" s="200"/>
      <c r="M611" s="200">
        <v>30</v>
      </c>
      <c r="N611" s="200"/>
      <c r="O611" s="200"/>
      <c r="P611" s="200">
        <v>30</v>
      </c>
      <c r="Q611" s="200">
        <v>27</v>
      </c>
      <c r="R611" s="200"/>
      <c r="S611" s="200"/>
      <c r="T611" s="200">
        <v>27</v>
      </c>
      <c r="U611" s="187" t="s">
        <v>1415</v>
      </c>
      <c r="V611" s="204" t="s">
        <v>1416</v>
      </c>
    </row>
    <row r="612" ht="49" customHeight="1" spans="1:22">
      <c r="A612" s="48">
        <v>6</v>
      </c>
      <c r="B612" s="187" t="s">
        <v>1417</v>
      </c>
      <c r="C612" s="188" t="s">
        <v>69</v>
      </c>
      <c r="D612" s="188" t="s">
        <v>1404</v>
      </c>
      <c r="E612" s="188" t="s">
        <v>1406</v>
      </c>
      <c r="F612" s="187" t="s">
        <v>1418</v>
      </c>
      <c r="G612" s="188">
        <v>2022.11</v>
      </c>
      <c r="H612" s="188">
        <v>2022</v>
      </c>
      <c r="I612" s="200">
        <v>1</v>
      </c>
      <c r="J612" s="200">
        <v>60</v>
      </c>
      <c r="K612" s="200"/>
      <c r="L612" s="200"/>
      <c r="M612" s="200">
        <v>60</v>
      </c>
      <c r="N612" s="200"/>
      <c r="O612" s="200"/>
      <c r="P612" s="200">
        <v>60</v>
      </c>
      <c r="Q612" s="200">
        <f>P612*0.9</f>
        <v>54</v>
      </c>
      <c r="R612" s="200"/>
      <c r="S612" s="200"/>
      <c r="T612" s="200">
        <v>54</v>
      </c>
      <c r="U612" s="187" t="s">
        <v>1419</v>
      </c>
      <c r="V612" s="205" t="s">
        <v>1420</v>
      </c>
    </row>
    <row r="613" ht="45" customHeight="1" spans="1:22">
      <c r="A613" s="48">
        <v>7</v>
      </c>
      <c r="B613" s="46" t="s">
        <v>1421</v>
      </c>
      <c r="C613" s="188" t="s">
        <v>116</v>
      </c>
      <c r="D613" s="188" t="s">
        <v>1404</v>
      </c>
      <c r="E613" s="188" t="s">
        <v>1406</v>
      </c>
      <c r="F613" s="187" t="s">
        <v>1422</v>
      </c>
      <c r="G613" s="188"/>
      <c r="H613" s="188"/>
      <c r="I613" s="200">
        <v>1</v>
      </c>
      <c r="J613" s="200">
        <v>90</v>
      </c>
      <c r="K613" s="200"/>
      <c r="L613" s="200"/>
      <c r="M613" s="200">
        <v>90</v>
      </c>
      <c r="N613" s="200"/>
      <c r="O613" s="200"/>
      <c r="P613" s="200"/>
      <c r="Q613" s="200"/>
      <c r="R613" s="200"/>
      <c r="S613" s="200"/>
      <c r="T613" s="200"/>
      <c r="U613" s="64" t="s">
        <v>118</v>
      </c>
      <c r="V613" s="205" t="s">
        <v>1423</v>
      </c>
    </row>
    <row r="614" ht="48" customHeight="1" spans="1:22">
      <c r="A614" s="48">
        <v>8</v>
      </c>
      <c r="B614" s="187" t="s">
        <v>1424</v>
      </c>
      <c r="C614" s="188" t="s">
        <v>116</v>
      </c>
      <c r="D614" s="188" t="s">
        <v>1404</v>
      </c>
      <c r="E614" s="188" t="s">
        <v>1406</v>
      </c>
      <c r="F614" s="187" t="s">
        <v>1425</v>
      </c>
      <c r="G614" s="188"/>
      <c r="H614" s="188"/>
      <c r="I614" s="200">
        <v>1</v>
      </c>
      <c r="J614" s="200">
        <v>90</v>
      </c>
      <c r="K614" s="200"/>
      <c r="L614" s="200"/>
      <c r="M614" s="200">
        <v>90</v>
      </c>
      <c r="N614" s="200"/>
      <c r="O614" s="200"/>
      <c r="P614" s="200"/>
      <c r="Q614" s="200"/>
      <c r="R614" s="200"/>
      <c r="S614" s="200"/>
      <c r="T614" s="200"/>
      <c r="U614" s="64" t="s">
        <v>118</v>
      </c>
      <c r="V614" s="205" t="s">
        <v>1423</v>
      </c>
    </row>
    <row r="615" ht="45" customHeight="1" spans="1:22">
      <c r="A615" s="48">
        <v>9</v>
      </c>
      <c r="B615" s="187" t="s">
        <v>1426</v>
      </c>
      <c r="C615" s="188" t="s">
        <v>116</v>
      </c>
      <c r="D615" s="188" t="s">
        <v>1404</v>
      </c>
      <c r="E615" s="188" t="s">
        <v>1406</v>
      </c>
      <c r="F615" s="187" t="s">
        <v>1427</v>
      </c>
      <c r="G615" s="188"/>
      <c r="H615" s="188"/>
      <c r="I615" s="200">
        <v>1</v>
      </c>
      <c r="J615" s="200">
        <v>90</v>
      </c>
      <c r="K615" s="200"/>
      <c r="L615" s="200"/>
      <c r="M615" s="200">
        <v>90</v>
      </c>
      <c r="N615" s="200"/>
      <c r="O615" s="200"/>
      <c r="P615" s="200"/>
      <c r="Q615" s="200"/>
      <c r="R615" s="200"/>
      <c r="S615" s="200"/>
      <c r="T615" s="200"/>
      <c r="U615" s="64" t="s">
        <v>118</v>
      </c>
      <c r="V615" s="205" t="s">
        <v>1423</v>
      </c>
    </row>
    <row r="616" ht="40.5" spans="1:22">
      <c r="A616" s="48">
        <v>10</v>
      </c>
      <c r="B616" s="187" t="s">
        <v>1428</v>
      </c>
      <c r="C616" s="188" t="s">
        <v>116</v>
      </c>
      <c r="D616" s="188" t="s">
        <v>1404</v>
      </c>
      <c r="E616" s="188" t="s">
        <v>1406</v>
      </c>
      <c r="F616" s="187" t="s">
        <v>1429</v>
      </c>
      <c r="G616" s="188"/>
      <c r="H616" s="188"/>
      <c r="I616" s="200">
        <v>1</v>
      </c>
      <c r="J616" s="200">
        <v>96</v>
      </c>
      <c r="K616" s="200"/>
      <c r="L616" s="200"/>
      <c r="M616" s="200">
        <v>96</v>
      </c>
      <c r="N616" s="200"/>
      <c r="O616" s="200"/>
      <c r="P616" s="200"/>
      <c r="Q616" s="200"/>
      <c r="R616" s="200"/>
      <c r="S616" s="200"/>
      <c r="T616" s="200"/>
      <c r="U616" s="64" t="s">
        <v>118</v>
      </c>
      <c r="V616" s="205" t="s">
        <v>1430</v>
      </c>
    </row>
    <row r="617" ht="40.5" spans="1:22">
      <c r="A617" s="48">
        <v>11</v>
      </c>
      <c r="B617" s="187" t="s">
        <v>1431</v>
      </c>
      <c r="C617" s="188" t="s">
        <v>116</v>
      </c>
      <c r="D617" s="188" t="s">
        <v>1404</v>
      </c>
      <c r="E617" s="188" t="s">
        <v>1406</v>
      </c>
      <c r="F617" s="187" t="s">
        <v>1432</v>
      </c>
      <c r="G617" s="188"/>
      <c r="H617" s="188"/>
      <c r="I617" s="200">
        <v>1</v>
      </c>
      <c r="J617" s="200">
        <v>96</v>
      </c>
      <c r="K617" s="200"/>
      <c r="L617" s="200"/>
      <c r="M617" s="200">
        <v>96</v>
      </c>
      <c r="N617" s="200"/>
      <c r="O617" s="200"/>
      <c r="P617" s="200"/>
      <c r="Q617" s="200"/>
      <c r="R617" s="200"/>
      <c r="S617" s="200"/>
      <c r="T617" s="200"/>
      <c r="U617" s="64" t="s">
        <v>118</v>
      </c>
      <c r="V617" s="205" t="s">
        <v>1433</v>
      </c>
    </row>
    <row r="618" ht="40.5" spans="1:22">
      <c r="A618" s="48">
        <v>12</v>
      </c>
      <c r="B618" s="187" t="s">
        <v>1434</v>
      </c>
      <c r="C618" s="188" t="s">
        <v>116</v>
      </c>
      <c r="D618" s="188" t="s">
        <v>1404</v>
      </c>
      <c r="E618" s="188" t="s">
        <v>1406</v>
      </c>
      <c r="F618" s="187" t="s">
        <v>1435</v>
      </c>
      <c r="G618" s="188"/>
      <c r="H618" s="188"/>
      <c r="I618" s="200">
        <v>1</v>
      </c>
      <c r="J618" s="200">
        <v>90</v>
      </c>
      <c r="K618" s="200"/>
      <c r="L618" s="200"/>
      <c r="M618" s="200">
        <v>90</v>
      </c>
      <c r="N618" s="200"/>
      <c r="O618" s="200"/>
      <c r="P618" s="200"/>
      <c r="Q618" s="200"/>
      <c r="R618" s="200"/>
      <c r="S618" s="200"/>
      <c r="T618" s="200"/>
      <c r="U618" s="64" t="s">
        <v>118</v>
      </c>
      <c r="V618" s="205" t="s">
        <v>1436</v>
      </c>
    </row>
    <row r="619" ht="42" customHeight="1" spans="1:22">
      <c r="A619" s="48">
        <v>13</v>
      </c>
      <c r="B619" s="187" t="s">
        <v>1437</v>
      </c>
      <c r="C619" s="188" t="s">
        <v>116</v>
      </c>
      <c r="D619" s="188" t="s">
        <v>1404</v>
      </c>
      <c r="E619" s="188" t="s">
        <v>1406</v>
      </c>
      <c r="F619" s="187" t="s">
        <v>1438</v>
      </c>
      <c r="G619" s="188"/>
      <c r="H619" s="188"/>
      <c r="I619" s="200">
        <v>1</v>
      </c>
      <c r="J619" s="200">
        <v>80</v>
      </c>
      <c r="K619" s="200"/>
      <c r="L619" s="200"/>
      <c r="M619" s="200">
        <v>80</v>
      </c>
      <c r="N619" s="200"/>
      <c r="O619" s="200"/>
      <c r="P619" s="200"/>
      <c r="Q619" s="200"/>
      <c r="R619" s="200"/>
      <c r="S619" s="200"/>
      <c r="T619" s="200"/>
      <c r="U619" s="64" t="s">
        <v>118</v>
      </c>
      <c r="V619" s="205" t="s">
        <v>1439</v>
      </c>
    </row>
    <row r="620" ht="54" spans="1:22">
      <c r="A620" s="48">
        <v>14</v>
      </c>
      <c r="B620" s="187" t="s">
        <v>1440</v>
      </c>
      <c r="C620" s="188" t="s">
        <v>116</v>
      </c>
      <c r="D620" s="188" t="s">
        <v>1404</v>
      </c>
      <c r="E620" s="188" t="s">
        <v>1406</v>
      </c>
      <c r="F620" s="187" t="s">
        <v>1441</v>
      </c>
      <c r="G620" s="188"/>
      <c r="H620" s="188"/>
      <c r="I620" s="200">
        <v>1</v>
      </c>
      <c r="J620" s="200">
        <v>90</v>
      </c>
      <c r="K620" s="200"/>
      <c r="L620" s="200"/>
      <c r="M620" s="200">
        <v>90</v>
      </c>
      <c r="N620" s="200"/>
      <c r="O620" s="200"/>
      <c r="P620" s="200"/>
      <c r="Q620" s="200"/>
      <c r="R620" s="200"/>
      <c r="S620" s="200"/>
      <c r="T620" s="200"/>
      <c r="U620" s="64" t="s">
        <v>118</v>
      </c>
      <c r="V620" s="205" t="s">
        <v>1442</v>
      </c>
    </row>
    <row r="621" ht="126.95" customHeight="1" spans="1:22">
      <c r="A621" s="48">
        <v>15</v>
      </c>
      <c r="B621" s="187" t="s">
        <v>1443</v>
      </c>
      <c r="C621" s="188" t="s">
        <v>116</v>
      </c>
      <c r="D621" s="188" t="s">
        <v>1404</v>
      </c>
      <c r="E621" s="188" t="s">
        <v>1406</v>
      </c>
      <c r="F621" s="187" t="s">
        <v>1444</v>
      </c>
      <c r="G621" s="188"/>
      <c r="H621" s="188"/>
      <c r="I621" s="200">
        <v>1</v>
      </c>
      <c r="J621" s="200">
        <v>96</v>
      </c>
      <c r="K621" s="200"/>
      <c r="L621" s="200"/>
      <c r="M621" s="200">
        <v>96</v>
      </c>
      <c r="N621" s="200"/>
      <c r="O621" s="200"/>
      <c r="P621" s="200"/>
      <c r="Q621" s="200"/>
      <c r="R621" s="200"/>
      <c r="S621" s="200"/>
      <c r="T621" s="200"/>
      <c r="U621" s="64" t="s">
        <v>118</v>
      </c>
      <c r="V621" s="205" t="s">
        <v>1445</v>
      </c>
    </row>
    <row r="622" ht="75.95" customHeight="1" spans="1:22">
      <c r="A622" s="189">
        <v>16</v>
      </c>
      <c r="B622" s="190" t="s">
        <v>1446</v>
      </c>
      <c r="C622" s="191" t="s">
        <v>116</v>
      </c>
      <c r="D622" s="191" t="s">
        <v>1404</v>
      </c>
      <c r="E622" s="191" t="s">
        <v>1406</v>
      </c>
      <c r="F622" s="190" t="s">
        <v>1447</v>
      </c>
      <c r="G622" s="191"/>
      <c r="H622" s="191"/>
      <c r="I622" s="201">
        <v>1</v>
      </c>
      <c r="J622" s="201">
        <v>92</v>
      </c>
      <c r="K622" s="201"/>
      <c r="L622" s="201"/>
      <c r="M622" s="201">
        <v>92</v>
      </c>
      <c r="N622" s="201"/>
      <c r="O622" s="201"/>
      <c r="P622" s="201"/>
      <c r="Q622" s="201"/>
      <c r="R622" s="201"/>
      <c r="S622" s="201"/>
      <c r="T622" s="201"/>
      <c r="U622" s="96" t="s">
        <v>118</v>
      </c>
      <c r="V622" s="206" t="s">
        <v>1448</v>
      </c>
    </row>
    <row r="623" s="5" customFormat="1" ht="24" customHeight="1" spans="1:22">
      <c r="A623" s="36" t="s">
        <v>1449</v>
      </c>
      <c r="B623" s="23"/>
      <c r="C623" s="23"/>
      <c r="D623" s="23"/>
      <c r="E623" s="23"/>
      <c r="F623" s="23"/>
      <c r="G623" s="24"/>
      <c r="H623" s="24"/>
      <c r="I623" s="74"/>
      <c r="J623" s="74"/>
      <c r="K623" s="74"/>
      <c r="L623" s="74"/>
      <c r="M623" s="74"/>
      <c r="N623" s="74"/>
      <c r="O623" s="74"/>
      <c r="P623" s="74"/>
      <c r="Q623" s="74"/>
      <c r="R623" s="74"/>
      <c r="S623" s="74"/>
      <c r="T623" s="74"/>
      <c r="U623" s="23"/>
      <c r="V623" s="90"/>
    </row>
    <row r="624" s="4" customFormat="1" ht="24" customHeight="1" spans="1:22">
      <c r="A624" s="22" t="s">
        <v>32</v>
      </c>
      <c r="B624" s="23"/>
      <c r="C624" s="24"/>
      <c r="D624" s="24"/>
      <c r="E624" s="25"/>
      <c r="F624" s="26"/>
      <c r="G624" s="27"/>
      <c r="H624" s="28"/>
      <c r="I624" s="72">
        <f>SUM(I625:I628)</f>
        <v>11</v>
      </c>
      <c r="J624" s="72">
        <f t="shared" ref="J624:T624" si="111">SUM(J625:J628)</f>
        <v>3396.8</v>
      </c>
      <c r="K624" s="72">
        <f t="shared" si="111"/>
        <v>0</v>
      </c>
      <c r="L624" s="72">
        <f t="shared" si="111"/>
        <v>112</v>
      </c>
      <c r="M624" s="72">
        <f t="shared" si="111"/>
        <v>3284.8</v>
      </c>
      <c r="N624" s="72">
        <f t="shared" si="111"/>
        <v>2461.55</v>
      </c>
      <c r="O624" s="72">
        <f t="shared" si="111"/>
        <v>615</v>
      </c>
      <c r="P624" s="72">
        <f t="shared" si="111"/>
        <v>611.25</v>
      </c>
      <c r="Q624" s="72">
        <f t="shared" si="111"/>
        <v>1115.04</v>
      </c>
      <c r="R624" s="72">
        <f t="shared" si="111"/>
        <v>0</v>
      </c>
      <c r="S624" s="72">
        <f t="shared" si="111"/>
        <v>30.8</v>
      </c>
      <c r="T624" s="72">
        <f t="shared" si="111"/>
        <v>1084.24</v>
      </c>
      <c r="U624" s="26"/>
      <c r="V624" s="88"/>
    </row>
    <row r="625" s="5" customFormat="1" ht="24" customHeight="1" spans="1:22">
      <c r="A625" s="42" t="s">
        <v>26</v>
      </c>
      <c r="B625" s="43"/>
      <c r="C625" s="44"/>
      <c r="D625" s="44"/>
      <c r="E625" s="45"/>
      <c r="F625" s="46"/>
      <c r="G625" s="47"/>
      <c r="H625" s="48"/>
      <c r="I625" s="76">
        <f>SUM(I629)</f>
        <v>1</v>
      </c>
      <c r="J625" s="76">
        <f t="shared" ref="J625:T625" si="112">SUM(J629)</f>
        <v>2316.8</v>
      </c>
      <c r="K625" s="76">
        <f t="shared" si="112"/>
        <v>0</v>
      </c>
      <c r="L625" s="76">
        <f t="shared" si="112"/>
        <v>0</v>
      </c>
      <c r="M625" s="76">
        <f t="shared" si="112"/>
        <v>2316.8</v>
      </c>
      <c r="N625" s="76">
        <f t="shared" si="112"/>
        <v>2316.8</v>
      </c>
      <c r="O625" s="76">
        <f t="shared" si="112"/>
        <v>556</v>
      </c>
      <c r="P625" s="76">
        <f t="shared" si="112"/>
        <v>0</v>
      </c>
      <c r="Q625" s="76">
        <f t="shared" si="112"/>
        <v>695.04</v>
      </c>
      <c r="R625" s="76">
        <f t="shared" si="112"/>
        <v>0</v>
      </c>
      <c r="S625" s="76">
        <f t="shared" si="112"/>
        <v>0</v>
      </c>
      <c r="T625" s="76">
        <f t="shared" si="112"/>
        <v>695.04</v>
      </c>
      <c r="U625" s="46"/>
      <c r="V625" s="92"/>
    </row>
    <row r="626" s="5" customFormat="1" ht="24" customHeight="1" spans="1:22">
      <c r="A626" s="42" t="s">
        <v>27</v>
      </c>
      <c r="B626" s="43"/>
      <c r="C626" s="44"/>
      <c r="D626" s="44"/>
      <c r="E626" s="45"/>
      <c r="F626" s="46"/>
      <c r="G626" s="47"/>
      <c r="H626" s="48"/>
      <c r="I626" s="76">
        <f>SUM(I630:I631)</f>
        <v>2</v>
      </c>
      <c r="J626" s="76">
        <f t="shared" ref="J626:T626" si="113">SUM(J630:J631)</f>
        <v>495</v>
      </c>
      <c r="K626" s="76">
        <f t="shared" si="113"/>
        <v>0</v>
      </c>
      <c r="L626" s="76">
        <f t="shared" si="113"/>
        <v>112</v>
      </c>
      <c r="M626" s="76">
        <f t="shared" si="113"/>
        <v>383</v>
      </c>
      <c r="N626" s="76">
        <f t="shared" si="113"/>
        <v>144.75</v>
      </c>
      <c r="O626" s="76">
        <f t="shared" si="113"/>
        <v>59</v>
      </c>
      <c r="P626" s="76">
        <f t="shared" si="113"/>
        <v>350.25</v>
      </c>
      <c r="Q626" s="76">
        <f t="shared" si="113"/>
        <v>237.3</v>
      </c>
      <c r="R626" s="76">
        <f t="shared" si="113"/>
        <v>0</v>
      </c>
      <c r="S626" s="76">
        <f t="shared" si="113"/>
        <v>30.8</v>
      </c>
      <c r="T626" s="76">
        <f t="shared" si="113"/>
        <v>206.5</v>
      </c>
      <c r="U626" s="46"/>
      <c r="V626" s="92"/>
    </row>
    <row r="627" s="5" customFormat="1" ht="24" customHeight="1" spans="1:22">
      <c r="A627" s="42" t="s">
        <v>28</v>
      </c>
      <c r="B627" s="43"/>
      <c r="C627" s="44"/>
      <c r="D627" s="44"/>
      <c r="E627" s="45"/>
      <c r="F627" s="46"/>
      <c r="G627" s="47"/>
      <c r="H627" s="48"/>
      <c r="I627" s="76">
        <f>SUM(I632:I636)</f>
        <v>5</v>
      </c>
      <c r="J627" s="76">
        <f t="shared" ref="J627:T627" si="114">SUM(J632:J636)</f>
        <v>362</v>
      </c>
      <c r="K627" s="76">
        <f t="shared" si="114"/>
        <v>0</v>
      </c>
      <c r="L627" s="76">
        <f t="shared" si="114"/>
        <v>0</v>
      </c>
      <c r="M627" s="76">
        <f t="shared" si="114"/>
        <v>362</v>
      </c>
      <c r="N627" s="76">
        <f t="shared" si="114"/>
        <v>0</v>
      </c>
      <c r="O627" s="76">
        <f t="shared" si="114"/>
        <v>0</v>
      </c>
      <c r="P627" s="76">
        <f t="shared" si="114"/>
        <v>261</v>
      </c>
      <c r="Q627" s="76">
        <f t="shared" si="114"/>
        <v>182.7</v>
      </c>
      <c r="R627" s="76">
        <f t="shared" si="114"/>
        <v>0</v>
      </c>
      <c r="S627" s="76">
        <f t="shared" si="114"/>
        <v>0</v>
      </c>
      <c r="T627" s="76">
        <f t="shared" si="114"/>
        <v>182.7</v>
      </c>
      <c r="U627" s="46"/>
      <c r="V627" s="92"/>
    </row>
    <row r="628" s="5" customFormat="1" ht="24" customHeight="1" spans="1:22">
      <c r="A628" s="42" t="s">
        <v>30</v>
      </c>
      <c r="B628" s="43"/>
      <c r="C628" s="44"/>
      <c r="D628" s="44"/>
      <c r="E628" s="45"/>
      <c r="F628" s="46"/>
      <c r="G628" s="47"/>
      <c r="H628" s="48"/>
      <c r="I628" s="76">
        <f>SUM(I637:I639)</f>
        <v>3</v>
      </c>
      <c r="J628" s="76">
        <f t="shared" ref="J628:T628" si="115">SUM(J637:J639)</f>
        <v>223</v>
      </c>
      <c r="K628" s="76">
        <f t="shared" si="115"/>
        <v>0</v>
      </c>
      <c r="L628" s="76">
        <f t="shared" si="115"/>
        <v>0</v>
      </c>
      <c r="M628" s="76">
        <f t="shared" si="115"/>
        <v>223</v>
      </c>
      <c r="N628" s="76">
        <f t="shared" si="115"/>
        <v>0</v>
      </c>
      <c r="O628" s="76">
        <f t="shared" si="115"/>
        <v>0</v>
      </c>
      <c r="P628" s="76">
        <f t="shared" si="115"/>
        <v>0</v>
      </c>
      <c r="Q628" s="76">
        <f t="shared" si="115"/>
        <v>0</v>
      </c>
      <c r="R628" s="76">
        <f t="shared" si="115"/>
        <v>0</v>
      </c>
      <c r="S628" s="76">
        <f t="shared" si="115"/>
        <v>0</v>
      </c>
      <c r="T628" s="76">
        <f t="shared" si="115"/>
        <v>0</v>
      </c>
      <c r="U628" s="46"/>
      <c r="V628" s="92"/>
    </row>
    <row r="629" ht="44.1" customHeight="1" spans="1:22">
      <c r="A629" s="48">
        <v>1</v>
      </c>
      <c r="B629" s="64" t="s">
        <v>1450</v>
      </c>
      <c r="C629" s="61" t="s">
        <v>34</v>
      </c>
      <c r="D629" s="61" t="s">
        <v>1449</v>
      </c>
      <c r="E629" s="61" t="s">
        <v>1451</v>
      </c>
      <c r="F629" s="64" t="s">
        <v>1452</v>
      </c>
      <c r="G629" s="123">
        <v>2018.02</v>
      </c>
      <c r="H629" s="61" t="s">
        <v>911</v>
      </c>
      <c r="I629" s="86">
        <v>1</v>
      </c>
      <c r="J629" s="139">
        <v>2316.8</v>
      </c>
      <c r="K629" s="86"/>
      <c r="L629" s="86"/>
      <c r="M629" s="86">
        <v>2316.8</v>
      </c>
      <c r="N629" s="86">
        <f>M629</f>
        <v>2316.8</v>
      </c>
      <c r="O629" s="86">
        <v>556</v>
      </c>
      <c r="P629" s="86"/>
      <c r="Q629" s="86">
        <f>T629</f>
        <v>695.04</v>
      </c>
      <c r="R629" s="86"/>
      <c r="S629" s="86"/>
      <c r="T629" s="86">
        <f>N629*0.3</f>
        <v>695.04</v>
      </c>
      <c r="U629" s="64" t="s">
        <v>37</v>
      </c>
      <c r="V629" s="103"/>
    </row>
    <row r="630" ht="62" customHeight="1" spans="1:22">
      <c r="A630" s="48">
        <v>2</v>
      </c>
      <c r="B630" s="64" t="s">
        <v>1116</v>
      </c>
      <c r="C630" s="61" t="s">
        <v>60</v>
      </c>
      <c r="D630" s="61" t="s">
        <v>1449</v>
      </c>
      <c r="E630" s="61" t="s">
        <v>1451</v>
      </c>
      <c r="F630" s="64" t="s">
        <v>1453</v>
      </c>
      <c r="G630" s="100">
        <v>2021.12</v>
      </c>
      <c r="H630" s="61" t="s">
        <v>62</v>
      </c>
      <c r="I630" s="86">
        <v>1</v>
      </c>
      <c r="J630" s="139">
        <v>295</v>
      </c>
      <c r="K630" s="86"/>
      <c r="L630" s="86"/>
      <c r="M630" s="86">
        <f>J630</f>
        <v>295</v>
      </c>
      <c r="N630" s="86">
        <f>J630*0.05</f>
        <v>14.75</v>
      </c>
      <c r="O630" s="86">
        <f>J630*0.2</f>
        <v>59</v>
      </c>
      <c r="P630" s="86">
        <f>M630-N630</f>
        <v>280.25</v>
      </c>
      <c r="Q630" s="86">
        <f>T630</f>
        <v>206.5</v>
      </c>
      <c r="R630" s="86"/>
      <c r="S630" s="86"/>
      <c r="T630" s="86">
        <f>M630*0.9-O630</f>
        <v>206.5</v>
      </c>
      <c r="U630" s="64" t="s">
        <v>1454</v>
      </c>
      <c r="V630" s="103"/>
    </row>
    <row r="631" ht="47.25" customHeight="1" spans="1:22">
      <c r="A631" s="48">
        <v>3</v>
      </c>
      <c r="B631" s="64" t="s">
        <v>1455</v>
      </c>
      <c r="C631" s="48" t="s">
        <v>60</v>
      </c>
      <c r="D631" s="61" t="s">
        <v>1456</v>
      </c>
      <c r="E631" s="61" t="s">
        <v>1451</v>
      </c>
      <c r="F631" s="64" t="s">
        <v>1457</v>
      </c>
      <c r="G631" s="100">
        <v>2021.1</v>
      </c>
      <c r="H631" s="61" t="s">
        <v>62</v>
      </c>
      <c r="I631" s="86">
        <v>1</v>
      </c>
      <c r="J631" s="86">
        <v>200</v>
      </c>
      <c r="K631" s="86"/>
      <c r="L631" s="76">
        <v>112</v>
      </c>
      <c r="M631" s="76">
        <v>88</v>
      </c>
      <c r="N631" s="86">
        <v>130</v>
      </c>
      <c r="O631" s="86">
        <v>0</v>
      </c>
      <c r="P631" s="86">
        <v>70</v>
      </c>
      <c r="Q631" s="86">
        <v>30.8</v>
      </c>
      <c r="R631" s="76"/>
      <c r="S631" s="76">
        <f>L631*0.9-140*0.5</f>
        <v>30.8</v>
      </c>
      <c r="T631" s="86"/>
      <c r="U631" s="64" t="s">
        <v>1458</v>
      </c>
      <c r="V631" s="99" t="s">
        <v>1459</v>
      </c>
    </row>
    <row r="632" ht="40.5" spans="1:22">
      <c r="A632" s="48">
        <v>4</v>
      </c>
      <c r="B632" s="46" t="s">
        <v>1460</v>
      </c>
      <c r="C632" s="192" t="s">
        <v>69</v>
      </c>
      <c r="D632" s="61" t="s">
        <v>1461</v>
      </c>
      <c r="E632" s="61" t="s">
        <v>1451</v>
      </c>
      <c r="F632" s="64" t="s">
        <v>1462</v>
      </c>
      <c r="G632" s="100">
        <v>2022.08</v>
      </c>
      <c r="H632" s="61">
        <v>2022</v>
      </c>
      <c r="I632" s="86">
        <v>1</v>
      </c>
      <c r="J632" s="86">
        <v>60</v>
      </c>
      <c r="K632" s="86"/>
      <c r="L632" s="86"/>
      <c r="M632" s="86">
        <v>60</v>
      </c>
      <c r="N632" s="86"/>
      <c r="O632" s="86"/>
      <c r="P632" s="86">
        <f>M632</f>
        <v>60</v>
      </c>
      <c r="Q632" s="86">
        <v>42</v>
      </c>
      <c r="R632" s="86"/>
      <c r="S632" s="86"/>
      <c r="T632" s="86">
        <v>42</v>
      </c>
      <c r="U632" s="64" t="s">
        <v>1463</v>
      </c>
      <c r="V632" s="103" t="s">
        <v>1464</v>
      </c>
    </row>
    <row r="633" ht="44.1" customHeight="1" spans="1:22">
      <c r="A633" s="48">
        <v>5</v>
      </c>
      <c r="B633" s="46" t="s">
        <v>1465</v>
      </c>
      <c r="C633" s="192" t="s">
        <v>69</v>
      </c>
      <c r="D633" s="48" t="s">
        <v>1466</v>
      </c>
      <c r="E633" s="61" t="s">
        <v>1451</v>
      </c>
      <c r="F633" s="46" t="s">
        <v>1467</v>
      </c>
      <c r="G633" s="100">
        <v>2022.1</v>
      </c>
      <c r="H633" s="61" t="s">
        <v>104</v>
      </c>
      <c r="I633" s="86">
        <v>1</v>
      </c>
      <c r="J633" s="76">
        <v>96</v>
      </c>
      <c r="K633" s="76"/>
      <c r="L633" s="76"/>
      <c r="M633" s="76">
        <f>J633-K633-L633</f>
        <v>96</v>
      </c>
      <c r="N633" s="76"/>
      <c r="O633" s="76"/>
      <c r="P633" s="76">
        <f>10+90*0.5</f>
        <v>55</v>
      </c>
      <c r="Q633" s="76">
        <f>T633</f>
        <v>38.5</v>
      </c>
      <c r="R633" s="76"/>
      <c r="S633" s="76"/>
      <c r="T633" s="76">
        <f>P633*0.7</f>
        <v>38.5</v>
      </c>
      <c r="U633" s="46" t="s">
        <v>1468</v>
      </c>
      <c r="V633" s="92" t="s">
        <v>1469</v>
      </c>
    </row>
    <row r="634" ht="59.1" customHeight="1" spans="1:22">
      <c r="A634" s="48">
        <v>6</v>
      </c>
      <c r="B634" s="64" t="s">
        <v>1470</v>
      </c>
      <c r="C634" s="48" t="s">
        <v>69</v>
      </c>
      <c r="D634" s="61" t="s">
        <v>1471</v>
      </c>
      <c r="E634" s="61" t="s">
        <v>1451</v>
      </c>
      <c r="F634" s="64" t="s">
        <v>1472</v>
      </c>
      <c r="G634" s="100">
        <v>2022.09</v>
      </c>
      <c r="H634" s="61" t="s">
        <v>104</v>
      </c>
      <c r="I634" s="86">
        <v>1</v>
      </c>
      <c r="J634" s="139">
        <v>98</v>
      </c>
      <c r="K634" s="139"/>
      <c r="L634" s="139"/>
      <c r="M634" s="76">
        <f>J634-K634-L634</f>
        <v>98</v>
      </c>
      <c r="N634" s="76"/>
      <c r="O634" s="139"/>
      <c r="P634" s="76">
        <f>10+92*0.5</f>
        <v>56</v>
      </c>
      <c r="Q634" s="76">
        <f>T634</f>
        <v>39.2</v>
      </c>
      <c r="R634" s="139"/>
      <c r="S634" s="139"/>
      <c r="T634" s="76">
        <f>P634*0.7</f>
        <v>39.2</v>
      </c>
      <c r="U634" s="46" t="s">
        <v>1468</v>
      </c>
      <c r="V634" s="92" t="s">
        <v>1473</v>
      </c>
    </row>
    <row r="635" ht="59.1" customHeight="1" spans="1:22">
      <c r="A635" s="48">
        <v>7</v>
      </c>
      <c r="B635" s="46" t="s">
        <v>1474</v>
      </c>
      <c r="C635" s="192" t="s">
        <v>69</v>
      </c>
      <c r="D635" s="61" t="s">
        <v>1475</v>
      </c>
      <c r="E635" s="61" t="s">
        <v>1451</v>
      </c>
      <c r="F635" s="64" t="s">
        <v>1476</v>
      </c>
      <c r="G635" s="100">
        <v>2022.08</v>
      </c>
      <c r="H635" s="61" t="s">
        <v>104</v>
      </c>
      <c r="I635" s="86">
        <v>1</v>
      </c>
      <c r="J635" s="86">
        <v>48</v>
      </c>
      <c r="K635" s="86"/>
      <c r="L635" s="86"/>
      <c r="M635" s="86">
        <v>48</v>
      </c>
      <c r="N635" s="86"/>
      <c r="O635" s="86"/>
      <c r="P635" s="86">
        <v>48</v>
      </c>
      <c r="Q635" s="86">
        <f>P635*0.7</f>
        <v>33.6</v>
      </c>
      <c r="R635" s="86"/>
      <c r="S635" s="86"/>
      <c r="T635" s="86">
        <f>Q635</f>
        <v>33.6</v>
      </c>
      <c r="U635" s="64" t="s">
        <v>1463</v>
      </c>
      <c r="V635" s="103" t="s">
        <v>1477</v>
      </c>
    </row>
    <row r="636" ht="40.5" spans="1:22">
      <c r="A636" s="48">
        <v>8</v>
      </c>
      <c r="B636" s="193" t="s">
        <v>1478</v>
      </c>
      <c r="C636" s="192" t="s">
        <v>69</v>
      </c>
      <c r="D636" s="169" t="s">
        <v>1449</v>
      </c>
      <c r="E636" s="61" t="s">
        <v>1451</v>
      </c>
      <c r="F636" s="168" t="s">
        <v>1479</v>
      </c>
      <c r="G636" s="100">
        <v>2022.1</v>
      </c>
      <c r="H636" s="61" t="s">
        <v>104</v>
      </c>
      <c r="I636" s="86">
        <v>1</v>
      </c>
      <c r="J636" s="177">
        <v>60</v>
      </c>
      <c r="K636" s="202"/>
      <c r="L636" s="202"/>
      <c r="M636" s="77">
        <f>J636</f>
        <v>60</v>
      </c>
      <c r="N636" s="202"/>
      <c r="O636" s="202"/>
      <c r="P636" s="86">
        <f>M636*0.7</f>
        <v>42</v>
      </c>
      <c r="Q636" s="86">
        <f>P636*0.7</f>
        <v>29.4</v>
      </c>
      <c r="R636" s="86"/>
      <c r="S636" s="86"/>
      <c r="T636" s="86">
        <f>Q636</f>
        <v>29.4</v>
      </c>
      <c r="U636" s="64" t="s">
        <v>1480</v>
      </c>
      <c r="V636" s="182" t="s">
        <v>1481</v>
      </c>
    </row>
    <row r="637" ht="45.95" customHeight="1" spans="1:22">
      <c r="A637" s="48">
        <v>9</v>
      </c>
      <c r="B637" s="64" t="s">
        <v>1482</v>
      </c>
      <c r="C637" s="192" t="s">
        <v>116</v>
      </c>
      <c r="D637" s="61" t="s">
        <v>1483</v>
      </c>
      <c r="E637" s="61" t="s">
        <v>1451</v>
      </c>
      <c r="F637" s="194" t="s">
        <v>1484</v>
      </c>
      <c r="G637" s="195"/>
      <c r="H637" s="61"/>
      <c r="I637" s="86">
        <v>1</v>
      </c>
      <c r="J637" s="139">
        <v>95</v>
      </c>
      <c r="K637" s="139"/>
      <c r="L637" s="139"/>
      <c r="M637" s="76">
        <v>95</v>
      </c>
      <c r="N637" s="76"/>
      <c r="O637" s="139"/>
      <c r="P637" s="86"/>
      <c r="Q637" s="86"/>
      <c r="R637" s="86"/>
      <c r="S637" s="86"/>
      <c r="T637" s="86"/>
      <c r="U637" s="64" t="s">
        <v>1485</v>
      </c>
      <c r="V637" s="92" t="s">
        <v>1486</v>
      </c>
    </row>
    <row r="638" ht="40.5" spans="1:22">
      <c r="A638" s="48">
        <v>10</v>
      </c>
      <c r="B638" s="64" t="s">
        <v>1487</v>
      </c>
      <c r="C638" s="61" t="s">
        <v>116</v>
      </c>
      <c r="D638" s="61" t="s">
        <v>1449</v>
      </c>
      <c r="E638" s="61" t="s">
        <v>1451</v>
      </c>
      <c r="F638" s="64" t="s">
        <v>1488</v>
      </c>
      <c r="G638" s="195"/>
      <c r="H638" s="61"/>
      <c r="I638" s="86">
        <v>1</v>
      </c>
      <c r="J638" s="86">
        <v>80</v>
      </c>
      <c r="K638" s="86"/>
      <c r="L638" s="86"/>
      <c r="M638" s="86">
        <v>80</v>
      </c>
      <c r="N638" s="86"/>
      <c r="O638" s="86"/>
      <c r="P638" s="86"/>
      <c r="Q638" s="86"/>
      <c r="R638" s="86"/>
      <c r="S638" s="86"/>
      <c r="T638" s="86"/>
      <c r="U638" s="64" t="s">
        <v>1485</v>
      </c>
      <c r="V638" s="103" t="s">
        <v>1489</v>
      </c>
    </row>
    <row r="639" ht="40.5" spans="1:22">
      <c r="A639" s="189">
        <v>11</v>
      </c>
      <c r="B639" s="196" t="s">
        <v>1490</v>
      </c>
      <c r="C639" s="197" t="s">
        <v>116</v>
      </c>
      <c r="D639" s="197" t="s">
        <v>1491</v>
      </c>
      <c r="E639" s="197" t="s">
        <v>1451</v>
      </c>
      <c r="F639" s="96" t="s">
        <v>1492</v>
      </c>
      <c r="G639" s="198"/>
      <c r="H639" s="197"/>
      <c r="I639" s="203">
        <v>1</v>
      </c>
      <c r="J639" s="203">
        <v>48</v>
      </c>
      <c r="K639" s="203"/>
      <c r="L639" s="203"/>
      <c r="M639" s="203">
        <v>48</v>
      </c>
      <c r="N639" s="203"/>
      <c r="O639" s="203"/>
      <c r="P639" s="203"/>
      <c r="Q639" s="203"/>
      <c r="R639" s="203"/>
      <c r="S639" s="203"/>
      <c r="T639" s="203"/>
      <c r="U639" s="96" t="s">
        <v>1485</v>
      </c>
      <c r="V639" s="207" t="s">
        <v>1493</v>
      </c>
    </row>
    <row r="640" s="5" customFormat="1" ht="24.95" customHeight="1" spans="1:22">
      <c r="A640" s="36" t="s">
        <v>1494</v>
      </c>
      <c r="B640" s="23"/>
      <c r="C640" s="23"/>
      <c r="D640" s="23"/>
      <c r="E640" s="23"/>
      <c r="F640" s="23"/>
      <c r="G640" s="24"/>
      <c r="H640" s="24"/>
      <c r="I640" s="74"/>
      <c r="J640" s="74"/>
      <c r="K640" s="74"/>
      <c r="L640" s="74"/>
      <c r="M640" s="74"/>
      <c r="N640" s="74"/>
      <c r="O640" s="74"/>
      <c r="P640" s="74"/>
      <c r="Q640" s="74"/>
      <c r="R640" s="74"/>
      <c r="S640" s="74"/>
      <c r="T640" s="74"/>
      <c r="U640" s="23"/>
      <c r="V640" s="90"/>
    </row>
    <row r="641" s="4" customFormat="1" ht="24.95" customHeight="1" spans="1:22">
      <c r="A641" s="22" t="s">
        <v>32</v>
      </c>
      <c r="B641" s="23"/>
      <c r="C641" s="24"/>
      <c r="D641" s="24"/>
      <c r="E641" s="25"/>
      <c r="F641" s="26"/>
      <c r="G641" s="27"/>
      <c r="H641" s="28"/>
      <c r="I641" s="72">
        <f>SUM(I642:I645)</f>
        <v>38</v>
      </c>
      <c r="J641" s="72">
        <f t="shared" ref="J641:T641" si="116">SUM(J642:J645)</f>
        <v>18965.06</v>
      </c>
      <c r="K641" s="72">
        <f t="shared" si="116"/>
        <v>0</v>
      </c>
      <c r="L641" s="72">
        <f t="shared" si="116"/>
        <v>0</v>
      </c>
      <c r="M641" s="72">
        <f t="shared" si="116"/>
        <v>18965.06</v>
      </c>
      <c r="N641" s="72">
        <f t="shared" si="116"/>
        <v>11997.8</v>
      </c>
      <c r="O641" s="72">
        <f t="shared" si="116"/>
        <v>7686</v>
      </c>
      <c r="P641" s="72">
        <f t="shared" si="116"/>
        <v>1206.3</v>
      </c>
      <c r="Q641" s="72">
        <f t="shared" si="116"/>
        <v>4041.65</v>
      </c>
      <c r="R641" s="72">
        <f t="shared" si="116"/>
        <v>0</v>
      </c>
      <c r="S641" s="72">
        <f t="shared" si="116"/>
        <v>0</v>
      </c>
      <c r="T641" s="72">
        <f t="shared" si="116"/>
        <v>4041.65</v>
      </c>
      <c r="U641" s="26"/>
      <c r="V641" s="88"/>
    </row>
    <row r="642" s="5" customFormat="1" ht="24.95" customHeight="1" spans="1:22">
      <c r="A642" s="42" t="s">
        <v>26</v>
      </c>
      <c r="B642" s="43"/>
      <c r="C642" s="44"/>
      <c r="D642" s="44"/>
      <c r="E642" s="45"/>
      <c r="F642" s="46"/>
      <c r="G642" s="47"/>
      <c r="H642" s="48"/>
      <c r="I642" s="76">
        <f>SUM(I646:I659)</f>
        <v>14</v>
      </c>
      <c r="J642" s="76">
        <f t="shared" ref="J642:T642" si="117">SUM(J646:J659)</f>
        <v>11842.8</v>
      </c>
      <c r="K642" s="76">
        <f t="shared" si="117"/>
        <v>0</v>
      </c>
      <c r="L642" s="76">
        <f t="shared" si="117"/>
        <v>0</v>
      </c>
      <c r="M642" s="76">
        <f t="shared" si="117"/>
        <v>11842.8</v>
      </c>
      <c r="N642" s="76">
        <f t="shared" si="117"/>
        <v>11842.8</v>
      </c>
      <c r="O642" s="76">
        <f t="shared" si="117"/>
        <v>7636</v>
      </c>
      <c r="P642" s="76">
        <f t="shared" si="117"/>
        <v>0</v>
      </c>
      <c r="Q642" s="76">
        <f t="shared" si="117"/>
        <v>3356.9</v>
      </c>
      <c r="R642" s="76">
        <f t="shared" si="117"/>
        <v>0</v>
      </c>
      <c r="S642" s="76">
        <f t="shared" si="117"/>
        <v>0</v>
      </c>
      <c r="T642" s="76">
        <f t="shared" si="117"/>
        <v>3356.9</v>
      </c>
      <c r="U642" s="46"/>
      <c r="V642" s="92"/>
    </row>
    <row r="643" s="5" customFormat="1" ht="24.95" customHeight="1" spans="1:22">
      <c r="A643" s="42" t="s">
        <v>27</v>
      </c>
      <c r="B643" s="43"/>
      <c r="C643" s="44"/>
      <c r="D643" s="44"/>
      <c r="E643" s="45"/>
      <c r="F643" s="46"/>
      <c r="G643" s="47"/>
      <c r="H643" s="48"/>
      <c r="I643" s="76">
        <f>SUM(I660:I663)</f>
        <v>4</v>
      </c>
      <c r="J643" s="76">
        <f t="shared" ref="J643:T643" si="118">SUM(J660:J663)</f>
        <v>1474.4</v>
      </c>
      <c r="K643" s="76">
        <f t="shared" si="118"/>
        <v>0</v>
      </c>
      <c r="L643" s="76">
        <f t="shared" si="118"/>
        <v>0</v>
      </c>
      <c r="M643" s="76">
        <f t="shared" si="118"/>
        <v>1474.4</v>
      </c>
      <c r="N643" s="76">
        <f t="shared" si="118"/>
        <v>155</v>
      </c>
      <c r="O643" s="76">
        <f t="shared" si="118"/>
        <v>50</v>
      </c>
      <c r="P643" s="76">
        <f t="shared" si="118"/>
        <v>680.8</v>
      </c>
      <c r="Q643" s="76">
        <f t="shared" si="118"/>
        <v>395</v>
      </c>
      <c r="R643" s="76">
        <f t="shared" si="118"/>
        <v>0</v>
      </c>
      <c r="S643" s="76">
        <f t="shared" si="118"/>
        <v>0</v>
      </c>
      <c r="T643" s="76">
        <f t="shared" si="118"/>
        <v>395</v>
      </c>
      <c r="U643" s="46"/>
      <c r="V643" s="92"/>
    </row>
    <row r="644" s="5" customFormat="1" ht="24.95" customHeight="1" spans="1:22">
      <c r="A644" s="42" t="s">
        <v>28</v>
      </c>
      <c r="B644" s="43"/>
      <c r="C644" s="44"/>
      <c r="D644" s="44"/>
      <c r="E644" s="45"/>
      <c r="F644" s="46"/>
      <c r="G644" s="47"/>
      <c r="H644" s="48"/>
      <c r="I644" s="76">
        <f>SUM(I664:I671)</f>
        <v>8</v>
      </c>
      <c r="J644" s="76">
        <f t="shared" ref="J644:T644" si="119">SUM(J664:J671)</f>
        <v>761</v>
      </c>
      <c r="K644" s="76">
        <f t="shared" si="119"/>
        <v>0</v>
      </c>
      <c r="L644" s="76">
        <f t="shared" si="119"/>
        <v>0</v>
      </c>
      <c r="M644" s="76">
        <f t="shared" si="119"/>
        <v>761</v>
      </c>
      <c r="N644" s="76">
        <f t="shared" si="119"/>
        <v>0</v>
      </c>
      <c r="O644" s="76">
        <f t="shared" si="119"/>
        <v>0</v>
      </c>
      <c r="P644" s="76">
        <f t="shared" si="119"/>
        <v>525.5</v>
      </c>
      <c r="Q644" s="76">
        <f t="shared" si="119"/>
        <v>289.75</v>
      </c>
      <c r="R644" s="76">
        <f t="shared" si="119"/>
        <v>0</v>
      </c>
      <c r="S644" s="76">
        <f t="shared" si="119"/>
        <v>0</v>
      </c>
      <c r="T644" s="76">
        <f t="shared" si="119"/>
        <v>289.75</v>
      </c>
      <c r="U644" s="46"/>
      <c r="V644" s="92"/>
    </row>
    <row r="645" s="5" customFormat="1" ht="24.95" customHeight="1" spans="1:22">
      <c r="A645" s="42" t="s">
        <v>30</v>
      </c>
      <c r="B645" s="43"/>
      <c r="C645" s="44"/>
      <c r="D645" s="44"/>
      <c r="E645" s="45"/>
      <c r="F645" s="46"/>
      <c r="G645" s="47"/>
      <c r="H645" s="48"/>
      <c r="I645" s="76">
        <f>SUM(I672:I683)</f>
        <v>12</v>
      </c>
      <c r="J645" s="76">
        <f t="shared" ref="J645:T645" si="120">SUM(J672:J683)</f>
        <v>4886.86</v>
      </c>
      <c r="K645" s="76">
        <f t="shared" si="120"/>
        <v>0</v>
      </c>
      <c r="L645" s="76">
        <f t="shared" si="120"/>
        <v>0</v>
      </c>
      <c r="M645" s="76">
        <f t="shared" si="120"/>
        <v>4886.86</v>
      </c>
      <c r="N645" s="76">
        <f t="shared" si="120"/>
        <v>0</v>
      </c>
      <c r="O645" s="76">
        <f t="shared" si="120"/>
        <v>0</v>
      </c>
      <c r="P645" s="76">
        <f t="shared" si="120"/>
        <v>0</v>
      </c>
      <c r="Q645" s="76">
        <f t="shared" si="120"/>
        <v>0</v>
      </c>
      <c r="R645" s="76">
        <f t="shared" si="120"/>
        <v>0</v>
      </c>
      <c r="S645" s="76">
        <f t="shared" si="120"/>
        <v>0</v>
      </c>
      <c r="T645" s="76">
        <f t="shared" si="120"/>
        <v>0</v>
      </c>
      <c r="U645" s="46"/>
      <c r="V645" s="92"/>
    </row>
    <row r="646" ht="48.95" customHeight="1" spans="1:22">
      <c r="A646" s="208">
        <v>1</v>
      </c>
      <c r="B646" s="135" t="s">
        <v>1495</v>
      </c>
      <c r="C646" s="134" t="s">
        <v>34</v>
      </c>
      <c r="D646" s="134" t="s">
        <v>1494</v>
      </c>
      <c r="E646" s="134" t="s">
        <v>1496</v>
      </c>
      <c r="F646" s="135" t="s">
        <v>1497</v>
      </c>
      <c r="G646" s="134">
        <v>2020.05</v>
      </c>
      <c r="H646" s="208">
        <v>2020</v>
      </c>
      <c r="I646" s="141">
        <v>1</v>
      </c>
      <c r="J646" s="141">
        <v>178</v>
      </c>
      <c r="K646" s="141"/>
      <c r="L646" s="141"/>
      <c r="M646" s="141">
        <v>178</v>
      </c>
      <c r="N646" s="141">
        <v>178</v>
      </c>
      <c r="O646" s="141">
        <v>117.8</v>
      </c>
      <c r="P646" s="141"/>
      <c r="Q646" s="141">
        <v>53</v>
      </c>
      <c r="R646" s="217"/>
      <c r="S646" s="217"/>
      <c r="T646" s="141">
        <v>53</v>
      </c>
      <c r="U646" s="135" t="s">
        <v>37</v>
      </c>
      <c r="V646" s="222" t="s">
        <v>1498</v>
      </c>
    </row>
    <row r="647" ht="40.5" spans="1:22">
      <c r="A647" s="208">
        <v>2</v>
      </c>
      <c r="B647" s="135" t="s">
        <v>1499</v>
      </c>
      <c r="C647" s="134" t="s">
        <v>34</v>
      </c>
      <c r="D647" s="134" t="s">
        <v>1494</v>
      </c>
      <c r="E647" s="134" t="s">
        <v>1496</v>
      </c>
      <c r="F647" s="135" t="s">
        <v>1500</v>
      </c>
      <c r="G647" s="134">
        <v>2020.11</v>
      </c>
      <c r="H647" s="134">
        <v>2020</v>
      </c>
      <c r="I647" s="141">
        <v>1</v>
      </c>
      <c r="J647" s="141">
        <v>128</v>
      </c>
      <c r="K647" s="141"/>
      <c r="L647" s="141"/>
      <c r="M647" s="141">
        <v>128</v>
      </c>
      <c r="N647" s="141">
        <v>128</v>
      </c>
      <c r="O647" s="141">
        <v>64</v>
      </c>
      <c r="P647" s="141"/>
      <c r="Q647" s="141">
        <v>64</v>
      </c>
      <c r="R647" s="141"/>
      <c r="S647" s="141"/>
      <c r="T647" s="141">
        <v>64</v>
      </c>
      <c r="U647" s="135" t="s">
        <v>37</v>
      </c>
      <c r="V647" s="222" t="s">
        <v>1501</v>
      </c>
    </row>
    <row r="648" ht="135" customHeight="1" spans="1:22">
      <c r="A648" s="208">
        <v>3</v>
      </c>
      <c r="B648" s="135" t="s">
        <v>1502</v>
      </c>
      <c r="C648" s="134" t="s">
        <v>34</v>
      </c>
      <c r="D648" s="134" t="s">
        <v>1494</v>
      </c>
      <c r="E648" s="134" t="s">
        <v>1496</v>
      </c>
      <c r="F648" s="135" t="s">
        <v>1503</v>
      </c>
      <c r="G648" s="134">
        <v>2020.06</v>
      </c>
      <c r="H648" s="134">
        <v>2020</v>
      </c>
      <c r="I648" s="141">
        <v>1</v>
      </c>
      <c r="J648" s="141">
        <v>860</v>
      </c>
      <c r="K648" s="141"/>
      <c r="L648" s="141"/>
      <c r="M648" s="141">
        <v>860</v>
      </c>
      <c r="N648" s="141">
        <v>860</v>
      </c>
      <c r="O648" s="141">
        <v>513</v>
      </c>
      <c r="P648" s="141"/>
      <c r="Q648" s="141">
        <v>220</v>
      </c>
      <c r="R648" s="141"/>
      <c r="S648" s="141"/>
      <c r="T648" s="141">
        <v>220</v>
      </c>
      <c r="U648" s="135" t="s">
        <v>37</v>
      </c>
      <c r="V648" s="222" t="s">
        <v>1504</v>
      </c>
    </row>
    <row r="649" ht="192.75" customHeight="1" spans="1:22">
      <c r="A649" s="208">
        <v>4</v>
      </c>
      <c r="B649" s="135" t="s">
        <v>1505</v>
      </c>
      <c r="C649" s="134" t="s">
        <v>34</v>
      </c>
      <c r="D649" s="134" t="s">
        <v>1494</v>
      </c>
      <c r="E649" s="134" t="s">
        <v>1496</v>
      </c>
      <c r="F649" s="135" t="s">
        <v>1506</v>
      </c>
      <c r="G649" s="134">
        <v>2017.05</v>
      </c>
      <c r="H649" s="134" t="s">
        <v>1507</v>
      </c>
      <c r="I649" s="141">
        <v>1</v>
      </c>
      <c r="J649" s="141">
        <v>1242.9</v>
      </c>
      <c r="K649" s="141"/>
      <c r="L649" s="141"/>
      <c r="M649" s="141">
        <v>1242.9</v>
      </c>
      <c r="N649" s="141">
        <v>1242.9</v>
      </c>
      <c r="O649" s="141">
        <v>722</v>
      </c>
      <c r="P649" s="141"/>
      <c r="Q649" s="141">
        <v>280</v>
      </c>
      <c r="R649" s="217"/>
      <c r="S649" s="217"/>
      <c r="T649" s="141">
        <v>280</v>
      </c>
      <c r="U649" s="135" t="s">
        <v>37</v>
      </c>
      <c r="V649" s="222" t="s">
        <v>1508</v>
      </c>
    </row>
    <row r="650" ht="83" customHeight="1" spans="1:22">
      <c r="A650" s="208">
        <v>5</v>
      </c>
      <c r="B650" s="135" t="s">
        <v>1509</v>
      </c>
      <c r="C650" s="134" t="s">
        <v>34</v>
      </c>
      <c r="D650" s="134" t="s">
        <v>1494</v>
      </c>
      <c r="E650" s="134" t="s">
        <v>1496</v>
      </c>
      <c r="F650" s="135" t="s">
        <v>1510</v>
      </c>
      <c r="G650" s="134">
        <v>2018.04</v>
      </c>
      <c r="H650" s="134" t="s">
        <v>1511</v>
      </c>
      <c r="I650" s="141">
        <v>1</v>
      </c>
      <c r="J650" s="141">
        <v>290</v>
      </c>
      <c r="K650" s="141"/>
      <c r="L650" s="141"/>
      <c r="M650" s="141">
        <v>290</v>
      </c>
      <c r="N650" s="141">
        <v>290</v>
      </c>
      <c r="O650" s="141">
        <v>125</v>
      </c>
      <c r="P650" s="141"/>
      <c r="Q650" s="141">
        <v>150</v>
      </c>
      <c r="R650" s="217"/>
      <c r="S650" s="217"/>
      <c r="T650" s="141">
        <v>150</v>
      </c>
      <c r="U650" s="135" t="s">
        <v>37</v>
      </c>
      <c r="V650" s="222" t="s">
        <v>1512</v>
      </c>
    </row>
    <row r="651" ht="235" customHeight="1" spans="1:22">
      <c r="A651" s="208">
        <v>6</v>
      </c>
      <c r="B651" s="135" t="s">
        <v>1513</v>
      </c>
      <c r="C651" s="134" t="s">
        <v>34</v>
      </c>
      <c r="D651" s="134" t="s">
        <v>1494</v>
      </c>
      <c r="E651" s="134" t="s">
        <v>1496</v>
      </c>
      <c r="F651" s="135" t="s">
        <v>1514</v>
      </c>
      <c r="G651" s="134">
        <v>2018.04</v>
      </c>
      <c r="H651" s="134" t="s">
        <v>1511</v>
      </c>
      <c r="I651" s="141">
        <v>1</v>
      </c>
      <c r="J651" s="141">
        <v>1116.9</v>
      </c>
      <c r="K651" s="141"/>
      <c r="L651" s="141"/>
      <c r="M651" s="141">
        <v>1116.9</v>
      </c>
      <c r="N651" s="141">
        <v>1116.9</v>
      </c>
      <c r="O651" s="141">
        <v>832</v>
      </c>
      <c r="P651" s="141"/>
      <c r="Q651" s="141">
        <v>270</v>
      </c>
      <c r="R651" s="217"/>
      <c r="S651" s="217"/>
      <c r="T651" s="141">
        <v>270</v>
      </c>
      <c r="U651" s="135" t="s">
        <v>37</v>
      </c>
      <c r="V651" s="222" t="s">
        <v>1515</v>
      </c>
    </row>
    <row r="652" ht="61" customHeight="1" spans="1:22">
      <c r="A652" s="208">
        <v>7</v>
      </c>
      <c r="B652" s="135" t="s">
        <v>1516</v>
      </c>
      <c r="C652" s="134" t="s">
        <v>34</v>
      </c>
      <c r="D652" s="134" t="s">
        <v>1494</v>
      </c>
      <c r="E652" s="134" t="s">
        <v>1496</v>
      </c>
      <c r="F652" s="135" t="s">
        <v>1517</v>
      </c>
      <c r="G652" s="134">
        <v>2019.04</v>
      </c>
      <c r="H652" s="134" t="s">
        <v>41</v>
      </c>
      <c r="I652" s="141">
        <v>1</v>
      </c>
      <c r="J652" s="141">
        <v>231</v>
      </c>
      <c r="K652" s="141"/>
      <c r="L652" s="141"/>
      <c r="M652" s="141">
        <v>231</v>
      </c>
      <c r="N652" s="141">
        <v>231</v>
      </c>
      <c r="O652" s="141">
        <v>189.2</v>
      </c>
      <c r="P652" s="141"/>
      <c r="Q652" s="141">
        <v>39.5</v>
      </c>
      <c r="R652" s="217"/>
      <c r="S652" s="217"/>
      <c r="T652" s="141">
        <v>39.5</v>
      </c>
      <c r="U652" s="135" t="s">
        <v>37</v>
      </c>
      <c r="V652" s="222" t="s">
        <v>1518</v>
      </c>
    </row>
    <row r="653" ht="49.5" customHeight="1" spans="1:22">
      <c r="A653" s="208">
        <v>8</v>
      </c>
      <c r="B653" s="135" t="s">
        <v>1519</v>
      </c>
      <c r="C653" s="134" t="s">
        <v>34</v>
      </c>
      <c r="D653" s="134" t="s">
        <v>1494</v>
      </c>
      <c r="E653" s="134" t="s">
        <v>1496</v>
      </c>
      <c r="F653" s="135" t="s">
        <v>1520</v>
      </c>
      <c r="G653" s="134">
        <v>2020.12</v>
      </c>
      <c r="H653" s="134" t="s">
        <v>128</v>
      </c>
      <c r="I653" s="141">
        <v>1</v>
      </c>
      <c r="J653" s="141">
        <v>185</v>
      </c>
      <c r="K653" s="141"/>
      <c r="L653" s="141"/>
      <c r="M653" s="141">
        <v>185</v>
      </c>
      <c r="N653" s="141">
        <v>185</v>
      </c>
      <c r="O653" s="141">
        <f>N653-Q653</f>
        <v>92.5</v>
      </c>
      <c r="P653" s="141"/>
      <c r="Q653" s="141">
        <v>92.5</v>
      </c>
      <c r="R653" s="217"/>
      <c r="S653" s="217"/>
      <c r="T653" s="141">
        <v>92.5</v>
      </c>
      <c r="U653" s="135" t="s">
        <v>37</v>
      </c>
      <c r="V653" s="222" t="s">
        <v>1504</v>
      </c>
    </row>
    <row r="654" ht="297" spans="1:22">
      <c r="A654" s="208">
        <v>9</v>
      </c>
      <c r="B654" s="135" t="s">
        <v>1521</v>
      </c>
      <c r="C654" s="134" t="s">
        <v>34</v>
      </c>
      <c r="D654" s="134" t="s">
        <v>1494</v>
      </c>
      <c r="E654" s="134" t="s">
        <v>1496</v>
      </c>
      <c r="F654" s="135" t="s">
        <v>1522</v>
      </c>
      <c r="G654" s="134">
        <v>2021.01</v>
      </c>
      <c r="H654" s="134">
        <v>2021</v>
      </c>
      <c r="I654" s="141">
        <v>1</v>
      </c>
      <c r="J654" s="141">
        <v>3784</v>
      </c>
      <c r="K654" s="141"/>
      <c r="L654" s="141"/>
      <c r="M654" s="141">
        <v>3784</v>
      </c>
      <c r="N654" s="141">
        <v>3784</v>
      </c>
      <c r="O654" s="141">
        <v>2425</v>
      </c>
      <c r="P654" s="216"/>
      <c r="Q654" s="141">
        <v>1120</v>
      </c>
      <c r="R654" s="217"/>
      <c r="S654" s="217"/>
      <c r="T654" s="141">
        <v>1120</v>
      </c>
      <c r="U654" s="135" t="s">
        <v>37</v>
      </c>
      <c r="V654" s="222" t="s">
        <v>1523</v>
      </c>
    </row>
    <row r="655" ht="219" customHeight="1" spans="1:22">
      <c r="A655" s="208">
        <v>10</v>
      </c>
      <c r="B655" s="135" t="s">
        <v>1524</v>
      </c>
      <c r="C655" s="134" t="s">
        <v>34</v>
      </c>
      <c r="D655" s="134" t="s">
        <v>1494</v>
      </c>
      <c r="E655" s="134" t="s">
        <v>1496</v>
      </c>
      <c r="F655" s="135" t="s">
        <v>1525</v>
      </c>
      <c r="G655" s="134">
        <v>2021.01</v>
      </c>
      <c r="H655" s="134">
        <v>2021</v>
      </c>
      <c r="I655" s="141">
        <v>1</v>
      </c>
      <c r="J655" s="141">
        <v>915</v>
      </c>
      <c r="K655" s="141"/>
      <c r="L655" s="141"/>
      <c r="M655" s="141">
        <v>915</v>
      </c>
      <c r="N655" s="141">
        <v>915</v>
      </c>
      <c r="O655" s="141">
        <v>632.4</v>
      </c>
      <c r="P655" s="141"/>
      <c r="Q655" s="141">
        <v>220</v>
      </c>
      <c r="R655" s="217"/>
      <c r="S655" s="217"/>
      <c r="T655" s="141">
        <v>220</v>
      </c>
      <c r="U655" s="135" t="s">
        <v>37</v>
      </c>
      <c r="V655" s="222" t="s">
        <v>1526</v>
      </c>
    </row>
    <row r="656" ht="81.95" customHeight="1" spans="1:22">
      <c r="A656" s="208">
        <v>11</v>
      </c>
      <c r="B656" s="135" t="s">
        <v>1527</v>
      </c>
      <c r="C656" s="134" t="s">
        <v>34</v>
      </c>
      <c r="D656" s="134" t="s">
        <v>1494</v>
      </c>
      <c r="E656" s="134" t="s">
        <v>1496</v>
      </c>
      <c r="F656" s="135" t="s">
        <v>1528</v>
      </c>
      <c r="G656" s="134">
        <v>2021.01</v>
      </c>
      <c r="H656" s="134">
        <v>2021</v>
      </c>
      <c r="I656" s="141">
        <v>1</v>
      </c>
      <c r="J656" s="141">
        <v>323</v>
      </c>
      <c r="K656" s="141"/>
      <c r="L656" s="141"/>
      <c r="M656" s="141">
        <v>323</v>
      </c>
      <c r="N656" s="141">
        <v>323</v>
      </c>
      <c r="O656" s="141">
        <v>221.1</v>
      </c>
      <c r="P656" s="141"/>
      <c r="Q656" s="141">
        <v>96.9</v>
      </c>
      <c r="R656" s="217"/>
      <c r="S656" s="217"/>
      <c r="T656" s="141">
        <v>96.9</v>
      </c>
      <c r="U656" s="135" t="s">
        <v>37</v>
      </c>
      <c r="V656" s="222" t="s">
        <v>1529</v>
      </c>
    </row>
    <row r="657" ht="122.1" customHeight="1" spans="1:22">
      <c r="A657" s="208">
        <v>12</v>
      </c>
      <c r="B657" s="135" t="s">
        <v>1530</v>
      </c>
      <c r="C657" s="134" t="s">
        <v>34</v>
      </c>
      <c r="D657" s="134" t="s">
        <v>1494</v>
      </c>
      <c r="E657" s="134" t="s">
        <v>1496</v>
      </c>
      <c r="F657" s="135" t="s">
        <v>1531</v>
      </c>
      <c r="G657" s="134">
        <v>2021.01</v>
      </c>
      <c r="H657" s="134">
        <v>2021</v>
      </c>
      <c r="I657" s="141">
        <v>1</v>
      </c>
      <c r="J657" s="141">
        <v>920</v>
      </c>
      <c r="K657" s="141"/>
      <c r="L657" s="141"/>
      <c r="M657" s="141">
        <v>920</v>
      </c>
      <c r="N657" s="141">
        <v>920</v>
      </c>
      <c r="O657" s="141">
        <v>612</v>
      </c>
      <c r="P657" s="141"/>
      <c r="Q657" s="141">
        <v>260</v>
      </c>
      <c r="R657" s="217"/>
      <c r="S657" s="217"/>
      <c r="T657" s="141">
        <v>260</v>
      </c>
      <c r="U657" s="135" t="s">
        <v>37</v>
      </c>
      <c r="V657" s="222" t="s">
        <v>1532</v>
      </c>
    </row>
    <row r="658" ht="78" customHeight="1" spans="1:22">
      <c r="A658" s="208">
        <v>13</v>
      </c>
      <c r="B658" s="135" t="s">
        <v>1533</v>
      </c>
      <c r="C658" s="134" t="s">
        <v>34</v>
      </c>
      <c r="D658" s="134" t="s">
        <v>1494</v>
      </c>
      <c r="E658" s="134" t="s">
        <v>1496</v>
      </c>
      <c r="F658" s="135" t="s">
        <v>1534</v>
      </c>
      <c r="G658" s="134">
        <v>2021.01</v>
      </c>
      <c r="H658" s="134">
        <v>2021</v>
      </c>
      <c r="I658" s="141">
        <v>1</v>
      </c>
      <c r="J658" s="141">
        <v>270</v>
      </c>
      <c r="K658" s="217"/>
      <c r="L658" s="217"/>
      <c r="M658" s="141">
        <v>270</v>
      </c>
      <c r="N658" s="141">
        <v>270</v>
      </c>
      <c r="O658" s="141">
        <v>135</v>
      </c>
      <c r="P658" s="141"/>
      <c r="Q658" s="141">
        <v>135</v>
      </c>
      <c r="R658" s="217"/>
      <c r="S658" s="217"/>
      <c r="T658" s="141">
        <v>135</v>
      </c>
      <c r="U658" s="135" t="s">
        <v>37</v>
      </c>
      <c r="V658" s="222" t="s">
        <v>1535</v>
      </c>
    </row>
    <row r="659" ht="62" customHeight="1" spans="1:22">
      <c r="A659" s="208">
        <v>14</v>
      </c>
      <c r="B659" s="135" t="s">
        <v>1536</v>
      </c>
      <c r="C659" s="134" t="s">
        <v>34</v>
      </c>
      <c r="D659" s="134" t="s">
        <v>1494</v>
      </c>
      <c r="E659" s="134" t="s">
        <v>1496</v>
      </c>
      <c r="F659" s="135" t="s">
        <v>1537</v>
      </c>
      <c r="G659" s="134">
        <v>2021.01</v>
      </c>
      <c r="H659" s="134">
        <v>2021</v>
      </c>
      <c r="I659" s="141">
        <v>1</v>
      </c>
      <c r="J659" s="141">
        <v>1399</v>
      </c>
      <c r="K659" s="141"/>
      <c r="L659" s="141"/>
      <c r="M659" s="141">
        <v>1399</v>
      </c>
      <c r="N659" s="141">
        <v>1399</v>
      </c>
      <c r="O659" s="141">
        <v>955</v>
      </c>
      <c r="P659" s="141"/>
      <c r="Q659" s="141">
        <v>356</v>
      </c>
      <c r="R659" s="217"/>
      <c r="S659" s="217"/>
      <c r="T659" s="141">
        <v>356</v>
      </c>
      <c r="U659" s="135" t="s">
        <v>37</v>
      </c>
      <c r="V659" s="222" t="s">
        <v>1538</v>
      </c>
    </row>
    <row r="660" ht="40.5" spans="1:22">
      <c r="A660" s="208">
        <v>15</v>
      </c>
      <c r="B660" s="135" t="s">
        <v>1539</v>
      </c>
      <c r="C660" s="134" t="s">
        <v>60</v>
      </c>
      <c r="D660" s="134" t="s">
        <v>1494</v>
      </c>
      <c r="E660" s="134" t="s">
        <v>1496</v>
      </c>
      <c r="F660" s="135" t="s">
        <v>1540</v>
      </c>
      <c r="G660" s="134">
        <v>2022.09</v>
      </c>
      <c r="H660" s="134" t="s">
        <v>62</v>
      </c>
      <c r="I660" s="141">
        <v>1</v>
      </c>
      <c r="J660" s="141">
        <v>294.4</v>
      </c>
      <c r="K660" s="141"/>
      <c r="L660" s="141"/>
      <c r="M660" s="141">
        <v>294.4</v>
      </c>
      <c r="N660" s="141">
        <v>50</v>
      </c>
      <c r="O660" s="141">
        <v>10</v>
      </c>
      <c r="P660" s="141">
        <v>170.8</v>
      </c>
      <c r="Q660" s="141">
        <v>110</v>
      </c>
      <c r="R660" s="217"/>
      <c r="S660" s="217"/>
      <c r="T660" s="141">
        <v>110</v>
      </c>
      <c r="U660" s="135" t="s">
        <v>1541</v>
      </c>
      <c r="V660" s="222" t="s">
        <v>1542</v>
      </c>
    </row>
    <row r="661" ht="48" customHeight="1" spans="1:22">
      <c r="A661" s="208">
        <v>16</v>
      </c>
      <c r="B661" s="135" t="s">
        <v>1543</v>
      </c>
      <c r="C661" s="134" t="s">
        <v>60</v>
      </c>
      <c r="D661" s="134" t="s">
        <v>1494</v>
      </c>
      <c r="E661" s="134" t="s">
        <v>1496</v>
      </c>
      <c r="F661" s="135" t="s">
        <v>1544</v>
      </c>
      <c r="G661" s="134">
        <v>2022.08</v>
      </c>
      <c r="H661" s="134" t="s">
        <v>62</v>
      </c>
      <c r="I661" s="141">
        <v>1</v>
      </c>
      <c r="J661" s="141">
        <v>350</v>
      </c>
      <c r="K661" s="141"/>
      <c r="L661" s="141"/>
      <c r="M661" s="141">
        <v>350</v>
      </c>
      <c r="N661" s="141">
        <v>10</v>
      </c>
      <c r="O661" s="141">
        <v>5</v>
      </c>
      <c r="P661" s="141">
        <v>235</v>
      </c>
      <c r="Q661" s="141">
        <v>122.5</v>
      </c>
      <c r="R661" s="217"/>
      <c r="S661" s="217"/>
      <c r="T661" s="141">
        <v>122.5</v>
      </c>
      <c r="U661" s="135" t="s">
        <v>1545</v>
      </c>
      <c r="V661" s="222" t="s">
        <v>1504</v>
      </c>
    </row>
    <row r="662" ht="63" customHeight="1" spans="1:22">
      <c r="A662" s="208">
        <v>17</v>
      </c>
      <c r="B662" s="135" t="s">
        <v>1546</v>
      </c>
      <c r="C662" s="134" t="s">
        <v>60</v>
      </c>
      <c r="D662" s="134" t="s">
        <v>1494</v>
      </c>
      <c r="E662" s="134" t="s">
        <v>1496</v>
      </c>
      <c r="F662" s="135" t="s">
        <v>1547</v>
      </c>
      <c r="G662" s="134">
        <v>2022.12</v>
      </c>
      <c r="H662" s="134" t="s">
        <v>845</v>
      </c>
      <c r="I662" s="141">
        <v>1</v>
      </c>
      <c r="J662" s="141">
        <v>380</v>
      </c>
      <c r="K662" s="141"/>
      <c r="L662" s="141"/>
      <c r="M662" s="141">
        <v>380</v>
      </c>
      <c r="N662" s="141">
        <v>50</v>
      </c>
      <c r="O662" s="141">
        <v>15</v>
      </c>
      <c r="P662" s="141">
        <v>5</v>
      </c>
      <c r="Q662" s="141">
        <v>25</v>
      </c>
      <c r="R662" s="217"/>
      <c r="S662" s="217"/>
      <c r="T662" s="141">
        <v>25</v>
      </c>
      <c r="U662" s="135" t="s">
        <v>1548</v>
      </c>
      <c r="V662" s="222" t="s">
        <v>1549</v>
      </c>
    </row>
    <row r="663" ht="40.5" spans="1:22">
      <c r="A663" s="208">
        <v>18</v>
      </c>
      <c r="B663" s="209" t="s">
        <v>1550</v>
      </c>
      <c r="C663" s="134" t="s">
        <v>60</v>
      </c>
      <c r="D663" s="134" t="s">
        <v>1494</v>
      </c>
      <c r="E663" s="134" t="s">
        <v>1496</v>
      </c>
      <c r="F663" s="135" t="s">
        <v>1551</v>
      </c>
      <c r="G663" s="208">
        <v>2022.07</v>
      </c>
      <c r="H663" s="134" t="s">
        <v>62</v>
      </c>
      <c r="I663" s="218">
        <v>1</v>
      </c>
      <c r="J663" s="141">
        <v>450</v>
      </c>
      <c r="K663" s="141"/>
      <c r="L663" s="141"/>
      <c r="M663" s="141">
        <v>450</v>
      </c>
      <c r="N663" s="141">
        <v>45</v>
      </c>
      <c r="O663" s="141">
        <v>20</v>
      </c>
      <c r="P663" s="141">
        <v>270</v>
      </c>
      <c r="Q663" s="141">
        <v>137.5</v>
      </c>
      <c r="R663" s="141"/>
      <c r="S663" s="141"/>
      <c r="T663" s="141">
        <v>137.5</v>
      </c>
      <c r="U663" s="135" t="s">
        <v>1545</v>
      </c>
      <c r="V663" s="222" t="s">
        <v>1552</v>
      </c>
    </row>
    <row r="664" ht="67.5" spans="1:22">
      <c r="A664" s="208">
        <v>19</v>
      </c>
      <c r="B664" s="135" t="s">
        <v>1553</v>
      </c>
      <c r="C664" s="134" t="s">
        <v>69</v>
      </c>
      <c r="D664" s="134" t="s">
        <v>1554</v>
      </c>
      <c r="E664" s="134" t="s">
        <v>1496</v>
      </c>
      <c r="F664" s="135" t="s">
        <v>1555</v>
      </c>
      <c r="G664" s="134">
        <v>2022.11</v>
      </c>
      <c r="H664" s="134">
        <v>2022</v>
      </c>
      <c r="I664" s="141">
        <v>1</v>
      </c>
      <c r="J664" s="141">
        <v>256</v>
      </c>
      <c r="K664" s="141"/>
      <c r="L664" s="141"/>
      <c r="M664" s="141">
        <v>256</v>
      </c>
      <c r="N664" s="141"/>
      <c r="O664" s="141"/>
      <c r="P664" s="141">
        <v>128</v>
      </c>
      <c r="Q664" s="141">
        <f>P664*0.5</f>
        <v>64</v>
      </c>
      <c r="R664" s="141"/>
      <c r="S664" s="141"/>
      <c r="T664" s="141">
        <v>64</v>
      </c>
      <c r="U664" s="135" t="s">
        <v>1556</v>
      </c>
      <c r="V664" s="222" t="s">
        <v>1557</v>
      </c>
    </row>
    <row r="665" ht="40.5" spans="1:22">
      <c r="A665" s="208">
        <v>20</v>
      </c>
      <c r="B665" s="135" t="s">
        <v>1558</v>
      </c>
      <c r="C665" s="134" t="s">
        <v>69</v>
      </c>
      <c r="D665" s="134" t="s">
        <v>1559</v>
      </c>
      <c r="E665" s="134" t="s">
        <v>1496</v>
      </c>
      <c r="F665" s="135" t="s">
        <v>1560</v>
      </c>
      <c r="G665" s="48">
        <v>2022.08</v>
      </c>
      <c r="H665" s="134">
        <v>2022</v>
      </c>
      <c r="I665" s="141">
        <v>1</v>
      </c>
      <c r="J665" s="141">
        <v>90</v>
      </c>
      <c r="K665" s="141"/>
      <c r="L665" s="141"/>
      <c r="M665" s="141">
        <v>90</v>
      </c>
      <c r="N665" s="141"/>
      <c r="O665" s="141"/>
      <c r="P665" s="141">
        <v>90</v>
      </c>
      <c r="Q665" s="141">
        <v>45</v>
      </c>
      <c r="R665" s="141"/>
      <c r="S665" s="141"/>
      <c r="T665" s="141">
        <v>45</v>
      </c>
      <c r="U665" s="135" t="s">
        <v>1561</v>
      </c>
      <c r="V665" s="222" t="s">
        <v>1562</v>
      </c>
    </row>
    <row r="666" ht="40.5" spans="1:22">
      <c r="A666" s="208">
        <v>21</v>
      </c>
      <c r="B666" s="135" t="s">
        <v>1563</v>
      </c>
      <c r="C666" s="134" t="s">
        <v>69</v>
      </c>
      <c r="D666" s="134" t="s">
        <v>1564</v>
      </c>
      <c r="E666" s="134" t="s">
        <v>1496</v>
      </c>
      <c r="F666" s="135" t="s">
        <v>1565</v>
      </c>
      <c r="G666" s="134">
        <v>2022.03</v>
      </c>
      <c r="H666" s="134">
        <v>2022</v>
      </c>
      <c r="I666" s="76">
        <v>1</v>
      </c>
      <c r="J666" s="76">
        <v>40</v>
      </c>
      <c r="K666" s="76"/>
      <c r="L666" s="76"/>
      <c r="M666" s="76">
        <v>40</v>
      </c>
      <c r="N666" s="76"/>
      <c r="O666" s="76"/>
      <c r="P666" s="76">
        <v>40</v>
      </c>
      <c r="Q666" s="76">
        <v>28</v>
      </c>
      <c r="R666" s="76"/>
      <c r="S666" s="76"/>
      <c r="T666" s="76">
        <v>28</v>
      </c>
      <c r="U666" s="135" t="s">
        <v>1561</v>
      </c>
      <c r="V666" s="222" t="s">
        <v>1566</v>
      </c>
    </row>
    <row r="667" ht="52" customHeight="1" spans="1:22">
      <c r="A667" s="208">
        <v>22</v>
      </c>
      <c r="B667" s="135" t="s">
        <v>1567</v>
      </c>
      <c r="C667" s="134" t="s">
        <v>69</v>
      </c>
      <c r="D667" s="134" t="s">
        <v>1564</v>
      </c>
      <c r="E667" s="134" t="s">
        <v>1496</v>
      </c>
      <c r="F667" s="135" t="s">
        <v>1568</v>
      </c>
      <c r="G667" s="48">
        <v>2022.04</v>
      </c>
      <c r="H667" s="134">
        <v>2022</v>
      </c>
      <c r="I667" s="76">
        <v>1</v>
      </c>
      <c r="J667" s="76">
        <v>65</v>
      </c>
      <c r="K667" s="76"/>
      <c r="L667" s="76"/>
      <c r="M667" s="76">
        <v>65</v>
      </c>
      <c r="N667" s="76"/>
      <c r="O667" s="76"/>
      <c r="P667" s="76">
        <v>65</v>
      </c>
      <c r="Q667" s="76">
        <v>32.5</v>
      </c>
      <c r="R667" s="76"/>
      <c r="S667" s="76"/>
      <c r="T667" s="76">
        <v>32.5</v>
      </c>
      <c r="U667" s="135" t="s">
        <v>1561</v>
      </c>
      <c r="V667" s="222" t="s">
        <v>1566</v>
      </c>
    </row>
    <row r="668" ht="55" customHeight="1" spans="1:22">
      <c r="A668" s="208">
        <v>23</v>
      </c>
      <c r="B668" s="135" t="s">
        <v>1569</v>
      </c>
      <c r="C668" s="134" t="s">
        <v>69</v>
      </c>
      <c r="D668" s="134" t="s">
        <v>1570</v>
      </c>
      <c r="E668" s="134" t="s">
        <v>1496</v>
      </c>
      <c r="F668" s="135" t="s">
        <v>1571</v>
      </c>
      <c r="G668" s="48">
        <v>2022.05</v>
      </c>
      <c r="H668" s="134">
        <v>2022</v>
      </c>
      <c r="I668" s="76">
        <v>1</v>
      </c>
      <c r="J668" s="76">
        <v>30</v>
      </c>
      <c r="K668" s="76"/>
      <c r="L668" s="76"/>
      <c r="M668" s="76">
        <v>30</v>
      </c>
      <c r="N668" s="76"/>
      <c r="O668" s="76"/>
      <c r="P668" s="76">
        <v>30</v>
      </c>
      <c r="Q668" s="76">
        <v>21</v>
      </c>
      <c r="R668" s="76"/>
      <c r="S668" s="76"/>
      <c r="T668" s="76">
        <v>21</v>
      </c>
      <c r="U668" s="135" t="s">
        <v>1561</v>
      </c>
      <c r="V668" s="222" t="s">
        <v>1572</v>
      </c>
    </row>
    <row r="669" ht="40.5" spans="1:22">
      <c r="A669" s="208">
        <v>24</v>
      </c>
      <c r="B669" s="135" t="s">
        <v>1573</v>
      </c>
      <c r="C669" s="134" t="s">
        <v>69</v>
      </c>
      <c r="D669" s="134" t="s">
        <v>1494</v>
      </c>
      <c r="E669" s="134" t="s">
        <v>1496</v>
      </c>
      <c r="F669" s="135" t="s">
        <v>1574</v>
      </c>
      <c r="G669" s="48">
        <v>2022.04</v>
      </c>
      <c r="H669" s="134">
        <v>2022</v>
      </c>
      <c r="I669" s="76">
        <v>1</v>
      </c>
      <c r="J669" s="76">
        <v>65</v>
      </c>
      <c r="K669" s="76"/>
      <c r="L669" s="76"/>
      <c r="M669" s="76">
        <v>65</v>
      </c>
      <c r="N669" s="76"/>
      <c r="O669" s="76"/>
      <c r="P669" s="76">
        <v>65</v>
      </c>
      <c r="Q669" s="76">
        <v>45.5</v>
      </c>
      <c r="R669" s="76"/>
      <c r="S669" s="76"/>
      <c r="T669" s="76">
        <v>45.5</v>
      </c>
      <c r="U669" s="135" t="s">
        <v>1561</v>
      </c>
      <c r="V669" s="222" t="s">
        <v>1575</v>
      </c>
    </row>
    <row r="670" ht="45.95" customHeight="1" spans="1:22">
      <c r="A670" s="208">
        <v>25</v>
      </c>
      <c r="B670" s="135" t="s">
        <v>1576</v>
      </c>
      <c r="C670" s="134" t="s">
        <v>69</v>
      </c>
      <c r="D670" s="134" t="s">
        <v>1494</v>
      </c>
      <c r="E670" s="134" t="s">
        <v>1496</v>
      </c>
      <c r="F670" s="135" t="s">
        <v>1577</v>
      </c>
      <c r="G670" s="48">
        <v>2022.11</v>
      </c>
      <c r="H670" s="134" t="s">
        <v>104</v>
      </c>
      <c r="I670" s="76">
        <v>1</v>
      </c>
      <c r="J670" s="76">
        <v>95</v>
      </c>
      <c r="K670" s="76"/>
      <c r="L670" s="76"/>
      <c r="M670" s="76">
        <v>95</v>
      </c>
      <c r="N670" s="76"/>
      <c r="O670" s="76"/>
      <c r="P670" s="76">
        <f>95*0.5</f>
        <v>47.5</v>
      </c>
      <c r="Q670" s="76">
        <v>23.75</v>
      </c>
      <c r="R670" s="76"/>
      <c r="S670" s="76"/>
      <c r="T670" s="76">
        <v>23.75</v>
      </c>
      <c r="U670" s="135" t="s">
        <v>1556</v>
      </c>
      <c r="V670" s="222" t="s">
        <v>1578</v>
      </c>
    </row>
    <row r="671" ht="40.5" spans="1:22">
      <c r="A671" s="208">
        <v>26</v>
      </c>
      <c r="B671" s="135" t="s">
        <v>1579</v>
      </c>
      <c r="C671" s="134" t="s">
        <v>69</v>
      </c>
      <c r="D671" s="134" t="s">
        <v>1494</v>
      </c>
      <c r="E671" s="134" t="s">
        <v>1496</v>
      </c>
      <c r="F671" s="135" t="s">
        <v>1580</v>
      </c>
      <c r="G671" s="48">
        <v>2022.11</v>
      </c>
      <c r="H671" s="48" t="s">
        <v>104</v>
      </c>
      <c r="I671" s="76">
        <v>1</v>
      </c>
      <c r="J671" s="76">
        <v>120</v>
      </c>
      <c r="K671" s="76"/>
      <c r="L671" s="76"/>
      <c r="M671" s="76">
        <v>120</v>
      </c>
      <c r="N671" s="76"/>
      <c r="O671" s="76"/>
      <c r="P671" s="76">
        <v>60</v>
      </c>
      <c r="Q671" s="76">
        <v>30</v>
      </c>
      <c r="R671" s="76"/>
      <c r="S671" s="76"/>
      <c r="T671" s="76">
        <v>30</v>
      </c>
      <c r="U671" s="135" t="s">
        <v>1556</v>
      </c>
      <c r="V671" s="222" t="s">
        <v>1575</v>
      </c>
    </row>
    <row r="672" ht="57.95" customHeight="1" spans="1:22">
      <c r="A672" s="208">
        <v>27</v>
      </c>
      <c r="B672" s="152" t="s">
        <v>1581</v>
      </c>
      <c r="C672" s="61" t="s">
        <v>116</v>
      </c>
      <c r="D672" s="86" t="s">
        <v>1494</v>
      </c>
      <c r="E672" s="134" t="s">
        <v>1496</v>
      </c>
      <c r="F672" s="152" t="s">
        <v>1582</v>
      </c>
      <c r="G672" s="98"/>
      <c r="H672" s="104"/>
      <c r="I672" s="86">
        <v>1</v>
      </c>
      <c r="J672" s="86">
        <v>2116.86</v>
      </c>
      <c r="K672" s="86"/>
      <c r="L672" s="86"/>
      <c r="M672" s="86">
        <v>2116.86</v>
      </c>
      <c r="N672" s="86"/>
      <c r="O672" s="86"/>
      <c r="P672" s="86"/>
      <c r="Q672" s="86"/>
      <c r="R672" s="86"/>
      <c r="S672" s="86"/>
      <c r="T672" s="86"/>
      <c r="U672" s="64" t="s">
        <v>118</v>
      </c>
      <c r="V672" s="99" t="s">
        <v>1583</v>
      </c>
    </row>
    <row r="673" ht="60" customHeight="1" spans="1:22">
      <c r="A673" s="208">
        <v>28</v>
      </c>
      <c r="B673" s="135" t="s">
        <v>1584</v>
      </c>
      <c r="C673" s="134" t="s">
        <v>116</v>
      </c>
      <c r="D673" s="134" t="s">
        <v>1494</v>
      </c>
      <c r="E673" s="134" t="s">
        <v>1496</v>
      </c>
      <c r="F673" s="135" t="s">
        <v>1585</v>
      </c>
      <c r="G673" s="48"/>
      <c r="H673" s="134"/>
      <c r="I673" s="76">
        <v>1</v>
      </c>
      <c r="J673" s="76">
        <v>95</v>
      </c>
      <c r="K673" s="76"/>
      <c r="L673" s="76"/>
      <c r="M673" s="76">
        <v>95</v>
      </c>
      <c r="N673" s="76"/>
      <c r="O673" s="76"/>
      <c r="P673" s="76"/>
      <c r="Q673" s="76"/>
      <c r="R673" s="76"/>
      <c r="S673" s="76"/>
      <c r="T673" s="76"/>
      <c r="U673" s="64" t="s">
        <v>118</v>
      </c>
      <c r="V673" s="222" t="s">
        <v>1586</v>
      </c>
    </row>
    <row r="674" ht="54" spans="1:22">
      <c r="A674" s="208">
        <v>29</v>
      </c>
      <c r="B674" s="135" t="s">
        <v>1587</v>
      </c>
      <c r="C674" s="134" t="s">
        <v>116</v>
      </c>
      <c r="D674" s="134" t="s">
        <v>1570</v>
      </c>
      <c r="E674" s="134" t="s">
        <v>1496</v>
      </c>
      <c r="F674" s="135" t="s">
        <v>1588</v>
      </c>
      <c r="G674" s="48"/>
      <c r="H674" s="134"/>
      <c r="I674" s="76">
        <v>1</v>
      </c>
      <c r="J674" s="76">
        <v>95</v>
      </c>
      <c r="K674" s="76"/>
      <c r="L674" s="76"/>
      <c r="M674" s="76">
        <v>95</v>
      </c>
      <c r="N674" s="76"/>
      <c r="O674" s="76"/>
      <c r="P674" s="76"/>
      <c r="Q674" s="76"/>
      <c r="R674" s="76"/>
      <c r="S674" s="76"/>
      <c r="T674" s="76"/>
      <c r="U674" s="64" t="s">
        <v>118</v>
      </c>
      <c r="V674" s="222" t="s">
        <v>1589</v>
      </c>
    </row>
    <row r="675" ht="72" customHeight="1" spans="1:22">
      <c r="A675" s="208">
        <v>30</v>
      </c>
      <c r="B675" s="135" t="s">
        <v>1590</v>
      </c>
      <c r="C675" s="134" t="s">
        <v>116</v>
      </c>
      <c r="D675" s="134" t="s">
        <v>1494</v>
      </c>
      <c r="E675" s="134" t="s">
        <v>1496</v>
      </c>
      <c r="F675" s="135" t="s">
        <v>1591</v>
      </c>
      <c r="G675" s="48"/>
      <c r="H675" s="134"/>
      <c r="I675" s="76">
        <v>1</v>
      </c>
      <c r="J675" s="76">
        <v>90</v>
      </c>
      <c r="K675" s="76"/>
      <c r="L675" s="76"/>
      <c r="M675" s="76">
        <v>90</v>
      </c>
      <c r="N675" s="76"/>
      <c r="O675" s="76"/>
      <c r="P675" s="76"/>
      <c r="Q675" s="76"/>
      <c r="R675" s="76"/>
      <c r="S675" s="76"/>
      <c r="T675" s="76"/>
      <c r="U675" s="135" t="s">
        <v>1592</v>
      </c>
      <c r="V675" s="222" t="s">
        <v>1593</v>
      </c>
    </row>
    <row r="676" ht="40.5" spans="1:22">
      <c r="A676" s="208">
        <v>31</v>
      </c>
      <c r="B676" s="135" t="s">
        <v>1594</v>
      </c>
      <c r="C676" s="134" t="s">
        <v>116</v>
      </c>
      <c r="D676" s="134" t="s">
        <v>1494</v>
      </c>
      <c r="E676" s="134" t="s">
        <v>1496</v>
      </c>
      <c r="F676" s="135" t="s">
        <v>1595</v>
      </c>
      <c r="G676" s="134"/>
      <c r="H676" s="134"/>
      <c r="I676" s="76">
        <v>1</v>
      </c>
      <c r="J676" s="76">
        <v>48</v>
      </c>
      <c r="K676" s="76"/>
      <c r="L676" s="76"/>
      <c r="M676" s="76">
        <v>48</v>
      </c>
      <c r="N676" s="76"/>
      <c r="O676" s="76"/>
      <c r="P676" s="76"/>
      <c r="Q676" s="76"/>
      <c r="R676" s="76"/>
      <c r="S676" s="76"/>
      <c r="T676" s="76"/>
      <c r="U676" s="135" t="s">
        <v>1596</v>
      </c>
      <c r="V676" s="222" t="s">
        <v>1597</v>
      </c>
    </row>
    <row r="677" ht="51" customHeight="1" spans="1:22">
      <c r="A677" s="208">
        <v>32</v>
      </c>
      <c r="B677" s="135" t="s">
        <v>1598</v>
      </c>
      <c r="C677" s="134" t="s">
        <v>116</v>
      </c>
      <c r="D677" s="134" t="s">
        <v>1494</v>
      </c>
      <c r="E677" s="134" t="s">
        <v>1496</v>
      </c>
      <c r="F677" s="135" t="s">
        <v>1599</v>
      </c>
      <c r="G677" s="48"/>
      <c r="H677" s="134"/>
      <c r="I677" s="76">
        <v>1</v>
      </c>
      <c r="J677" s="76">
        <v>480</v>
      </c>
      <c r="K677" s="76"/>
      <c r="L677" s="76"/>
      <c r="M677" s="76">
        <v>480</v>
      </c>
      <c r="N677" s="76"/>
      <c r="O677" s="76"/>
      <c r="P677" s="76"/>
      <c r="Q677" s="76"/>
      <c r="R677" s="76"/>
      <c r="S677" s="76"/>
      <c r="T677" s="76"/>
      <c r="U677" s="135" t="s">
        <v>1600</v>
      </c>
      <c r="V677" s="222" t="s">
        <v>1601</v>
      </c>
    </row>
    <row r="678" ht="54" spans="1:22">
      <c r="A678" s="208">
        <v>33</v>
      </c>
      <c r="B678" s="46" t="s">
        <v>1602</v>
      </c>
      <c r="C678" s="134" t="s">
        <v>116</v>
      </c>
      <c r="D678" s="134" t="s">
        <v>1603</v>
      </c>
      <c r="E678" s="134" t="s">
        <v>1496</v>
      </c>
      <c r="F678" s="135" t="s">
        <v>1604</v>
      </c>
      <c r="G678" s="134"/>
      <c r="H678" s="134"/>
      <c r="I678" s="141">
        <v>1</v>
      </c>
      <c r="J678" s="141">
        <v>340</v>
      </c>
      <c r="K678" s="141"/>
      <c r="L678" s="141"/>
      <c r="M678" s="141">
        <v>340</v>
      </c>
      <c r="N678" s="141"/>
      <c r="O678" s="141"/>
      <c r="P678" s="76"/>
      <c r="Q678" s="76"/>
      <c r="R678" s="141"/>
      <c r="S678" s="141"/>
      <c r="T678" s="76"/>
      <c r="U678" s="64" t="s">
        <v>118</v>
      </c>
      <c r="V678" s="222" t="s">
        <v>1605</v>
      </c>
    </row>
    <row r="679" ht="40.5" spans="1:22">
      <c r="A679" s="208">
        <v>34</v>
      </c>
      <c r="B679" s="135" t="s">
        <v>1606</v>
      </c>
      <c r="C679" s="134" t="s">
        <v>116</v>
      </c>
      <c r="D679" s="134" t="s">
        <v>1607</v>
      </c>
      <c r="E679" s="134" t="s">
        <v>1496</v>
      </c>
      <c r="F679" s="135" t="s">
        <v>1608</v>
      </c>
      <c r="G679" s="134"/>
      <c r="H679" s="134"/>
      <c r="I679" s="141">
        <v>1</v>
      </c>
      <c r="J679" s="141">
        <v>340</v>
      </c>
      <c r="K679" s="141"/>
      <c r="L679" s="141"/>
      <c r="M679" s="141">
        <v>340</v>
      </c>
      <c r="N679" s="141"/>
      <c r="O679" s="141"/>
      <c r="P679" s="76"/>
      <c r="Q679" s="76"/>
      <c r="R679" s="141"/>
      <c r="S679" s="141"/>
      <c r="T679" s="76"/>
      <c r="U679" s="64" t="s">
        <v>118</v>
      </c>
      <c r="V679" s="222" t="s">
        <v>1609</v>
      </c>
    </row>
    <row r="680" ht="54" spans="1:22">
      <c r="A680" s="208">
        <v>35</v>
      </c>
      <c r="B680" s="135" t="s">
        <v>1610</v>
      </c>
      <c r="C680" s="134" t="s">
        <v>116</v>
      </c>
      <c r="D680" s="134" t="s">
        <v>1611</v>
      </c>
      <c r="E680" s="134" t="s">
        <v>1496</v>
      </c>
      <c r="F680" s="135" t="s">
        <v>1612</v>
      </c>
      <c r="G680" s="48"/>
      <c r="H680" s="134"/>
      <c r="I680" s="141">
        <v>1</v>
      </c>
      <c r="J680" s="141">
        <v>490</v>
      </c>
      <c r="K680" s="141"/>
      <c r="L680" s="141"/>
      <c r="M680" s="141">
        <v>490</v>
      </c>
      <c r="N680" s="141"/>
      <c r="O680" s="141"/>
      <c r="P680" s="76"/>
      <c r="Q680" s="76"/>
      <c r="R680" s="141"/>
      <c r="S680" s="141"/>
      <c r="T680" s="76"/>
      <c r="U680" s="64" t="s">
        <v>118</v>
      </c>
      <c r="V680" s="222" t="s">
        <v>1613</v>
      </c>
    </row>
    <row r="681" ht="67.5" spans="1:22">
      <c r="A681" s="208">
        <v>36</v>
      </c>
      <c r="B681" s="135" t="s">
        <v>1614</v>
      </c>
      <c r="C681" s="134" t="s">
        <v>116</v>
      </c>
      <c r="D681" s="134" t="s">
        <v>1570</v>
      </c>
      <c r="E681" s="134" t="s">
        <v>1496</v>
      </c>
      <c r="F681" s="135" t="s">
        <v>1615</v>
      </c>
      <c r="G681" s="48"/>
      <c r="H681" s="134"/>
      <c r="I681" s="141">
        <v>1</v>
      </c>
      <c r="J681" s="141">
        <v>320</v>
      </c>
      <c r="K681" s="76"/>
      <c r="L681" s="141"/>
      <c r="M681" s="141">
        <v>320</v>
      </c>
      <c r="N681" s="141"/>
      <c r="O681" s="141"/>
      <c r="P681" s="76"/>
      <c r="Q681" s="76"/>
      <c r="R681" s="141"/>
      <c r="S681" s="141"/>
      <c r="T681" s="76"/>
      <c r="U681" s="64" t="s">
        <v>118</v>
      </c>
      <c r="V681" s="222" t="s">
        <v>1616</v>
      </c>
    </row>
    <row r="682" ht="51" customHeight="1" spans="1:22">
      <c r="A682" s="208">
        <v>37</v>
      </c>
      <c r="B682" s="135" t="s">
        <v>1617</v>
      </c>
      <c r="C682" s="134" t="s">
        <v>116</v>
      </c>
      <c r="D682" s="134" t="s">
        <v>1559</v>
      </c>
      <c r="E682" s="134" t="s">
        <v>1496</v>
      </c>
      <c r="F682" s="135" t="s">
        <v>1618</v>
      </c>
      <c r="G682" s="48"/>
      <c r="H682" s="134"/>
      <c r="I682" s="141">
        <v>1</v>
      </c>
      <c r="J682" s="141">
        <v>92</v>
      </c>
      <c r="K682" s="76"/>
      <c r="L682" s="141"/>
      <c r="M682" s="141">
        <v>92</v>
      </c>
      <c r="N682" s="141"/>
      <c r="O682" s="141"/>
      <c r="P682" s="76"/>
      <c r="Q682" s="76"/>
      <c r="R682" s="141"/>
      <c r="S682" s="141"/>
      <c r="T682" s="76"/>
      <c r="U682" s="64" t="s">
        <v>118</v>
      </c>
      <c r="V682" s="222" t="s">
        <v>1619</v>
      </c>
    </row>
    <row r="683" ht="67.5" spans="1:22">
      <c r="A683" s="210">
        <v>38</v>
      </c>
      <c r="B683" s="211" t="s">
        <v>1620</v>
      </c>
      <c r="C683" s="212" t="s">
        <v>116</v>
      </c>
      <c r="D683" s="212" t="s">
        <v>1621</v>
      </c>
      <c r="E683" s="212" t="s">
        <v>1496</v>
      </c>
      <c r="F683" s="211" t="s">
        <v>1622</v>
      </c>
      <c r="G683" s="212"/>
      <c r="H683" s="212"/>
      <c r="I683" s="219">
        <v>1</v>
      </c>
      <c r="J683" s="219">
        <v>380</v>
      </c>
      <c r="K683" s="219"/>
      <c r="L683" s="219"/>
      <c r="M683" s="219">
        <v>380</v>
      </c>
      <c r="N683" s="219"/>
      <c r="O683" s="219"/>
      <c r="P683" s="220"/>
      <c r="Q683" s="220"/>
      <c r="R683" s="219"/>
      <c r="S683" s="219"/>
      <c r="T683" s="220"/>
      <c r="U683" s="96" t="s">
        <v>118</v>
      </c>
      <c r="V683" s="223" t="s">
        <v>1557</v>
      </c>
    </row>
    <row r="684" s="5" customFormat="1" ht="24.95" customHeight="1" spans="1:22">
      <c r="A684" s="36" t="s">
        <v>1623</v>
      </c>
      <c r="B684" s="23"/>
      <c r="C684" s="23"/>
      <c r="D684" s="23"/>
      <c r="E684" s="23"/>
      <c r="F684" s="23"/>
      <c r="G684" s="24"/>
      <c r="H684" s="24"/>
      <c r="I684" s="74"/>
      <c r="J684" s="74"/>
      <c r="K684" s="74"/>
      <c r="L684" s="74"/>
      <c r="M684" s="74"/>
      <c r="N684" s="74"/>
      <c r="O684" s="74"/>
      <c r="P684" s="74"/>
      <c r="Q684" s="74"/>
      <c r="R684" s="74"/>
      <c r="S684" s="74"/>
      <c r="T684" s="74"/>
      <c r="U684" s="23"/>
      <c r="V684" s="90"/>
    </row>
    <row r="685" s="4" customFormat="1" ht="24.95" customHeight="1" spans="1:22">
      <c r="A685" s="22" t="s">
        <v>32</v>
      </c>
      <c r="B685" s="23"/>
      <c r="C685" s="24"/>
      <c r="D685" s="24"/>
      <c r="E685" s="25"/>
      <c r="F685" s="26"/>
      <c r="G685" s="27"/>
      <c r="H685" s="28"/>
      <c r="I685" s="72">
        <f>SUM(I686:I689)</f>
        <v>26</v>
      </c>
      <c r="J685" s="72">
        <f t="shared" ref="J685:T685" si="121">SUM(J686:J689)</f>
        <v>2634</v>
      </c>
      <c r="K685" s="72">
        <f t="shared" si="121"/>
        <v>0</v>
      </c>
      <c r="L685" s="72">
        <f t="shared" si="121"/>
        <v>0</v>
      </c>
      <c r="M685" s="72">
        <f t="shared" si="121"/>
        <v>2634</v>
      </c>
      <c r="N685" s="72">
        <f t="shared" si="121"/>
        <v>1592</v>
      </c>
      <c r="O685" s="72">
        <f t="shared" si="121"/>
        <v>1157.4</v>
      </c>
      <c r="P685" s="72">
        <f t="shared" si="121"/>
        <v>772</v>
      </c>
      <c r="Q685" s="72">
        <f t="shared" si="121"/>
        <v>1052.2</v>
      </c>
      <c r="R685" s="72">
        <f t="shared" si="121"/>
        <v>0</v>
      </c>
      <c r="S685" s="72">
        <f t="shared" si="121"/>
        <v>0</v>
      </c>
      <c r="T685" s="72">
        <f t="shared" si="121"/>
        <v>1052.2</v>
      </c>
      <c r="U685" s="26"/>
      <c r="V685" s="88"/>
    </row>
    <row r="686" s="5" customFormat="1" ht="24.95" customHeight="1" spans="1:22">
      <c r="A686" s="42" t="s">
        <v>26</v>
      </c>
      <c r="B686" s="43"/>
      <c r="C686" s="44"/>
      <c r="D686" s="44"/>
      <c r="E686" s="45"/>
      <c r="F686" s="46"/>
      <c r="G686" s="47"/>
      <c r="H686" s="48"/>
      <c r="I686" s="76">
        <f>SUM(I690:I703)</f>
        <v>14</v>
      </c>
      <c r="J686" s="76">
        <f t="shared" ref="J686:T686" si="122">SUM(J690:J703)</f>
        <v>1592</v>
      </c>
      <c r="K686" s="76">
        <f t="shared" si="122"/>
        <v>0</v>
      </c>
      <c r="L686" s="76">
        <f t="shared" si="122"/>
        <v>0</v>
      </c>
      <c r="M686" s="76">
        <f t="shared" si="122"/>
        <v>1592</v>
      </c>
      <c r="N686" s="76">
        <f t="shared" si="122"/>
        <v>1592</v>
      </c>
      <c r="O686" s="76">
        <f t="shared" si="122"/>
        <v>1157.4</v>
      </c>
      <c r="P686" s="76">
        <f t="shared" si="122"/>
        <v>0</v>
      </c>
      <c r="Q686" s="76">
        <f t="shared" si="122"/>
        <v>434.6</v>
      </c>
      <c r="R686" s="76">
        <f t="shared" si="122"/>
        <v>0</v>
      </c>
      <c r="S686" s="76">
        <f t="shared" si="122"/>
        <v>0</v>
      </c>
      <c r="T686" s="76">
        <f t="shared" si="122"/>
        <v>434.6</v>
      </c>
      <c r="U686" s="46"/>
      <c r="V686" s="92"/>
    </row>
    <row r="687" s="5" customFormat="1" ht="24.95" customHeight="1" spans="1:22">
      <c r="A687" s="42" t="s">
        <v>27</v>
      </c>
      <c r="B687" s="43"/>
      <c r="C687" s="44"/>
      <c r="D687" s="44"/>
      <c r="E687" s="45"/>
      <c r="F687" s="46"/>
      <c r="G687" s="47"/>
      <c r="H687" s="48"/>
      <c r="I687" s="76">
        <f>SUM(0)</f>
        <v>0</v>
      </c>
      <c r="J687" s="76">
        <f t="shared" ref="J687:T687" si="123">SUM(0)</f>
        <v>0</v>
      </c>
      <c r="K687" s="76">
        <f t="shared" si="123"/>
        <v>0</v>
      </c>
      <c r="L687" s="76">
        <f t="shared" si="123"/>
        <v>0</v>
      </c>
      <c r="M687" s="76">
        <f t="shared" si="123"/>
        <v>0</v>
      </c>
      <c r="N687" s="76">
        <f t="shared" si="123"/>
        <v>0</v>
      </c>
      <c r="O687" s="76">
        <f t="shared" si="123"/>
        <v>0</v>
      </c>
      <c r="P687" s="76">
        <f t="shared" si="123"/>
        <v>0</v>
      </c>
      <c r="Q687" s="76">
        <f t="shared" si="123"/>
        <v>0</v>
      </c>
      <c r="R687" s="76">
        <f t="shared" si="123"/>
        <v>0</v>
      </c>
      <c r="S687" s="76">
        <f t="shared" si="123"/>
        <v>0</v>
      </c>
      <c r="T687" s="76">
        <f t="shared" si="123"/>
        <v>0</v>
      </c>
      <c r="U687" s="46"/>
      <c r="V687" s="92"/>
    </row>
    <row r="688" s="5" customFormat="1" ht="24.95" customHeight="1" spans="1:22">
      <c r="A688" s="42" t="s">
        <v>28</v>
      </c>
      <c r="B688" s="43"/>
      <c r="C688" s="44"/>
      <c r="D688" s="44"/>
      <c r="E688" s="45"/>
      <c r="F688" s="46"/>
      <c r="G688" s="47"/>
      <c r="H688" s="48"/>
      <c r="I688" s="76">
        <f>SUM(I704:I712)</f>
        <v>9</v>
      </c>
      <c r="J688" s="76">
        <f>SUM(J704:J712)</f>
        <v>772</v>
      </c>
      <c r="K688" s="76">
        <f t="shared" ref="K688:N688" si="124">SUM(K704:K712)</f>
        <v>0</v>
      </c>
      <c r="L688" s="76">
        <f t="shared" si="124"/>
        <v>0</v>
      </c>
      <c r="M688" s="76">
        <f t="shared" si="124"/>
        <v>772</v>
      </c>
      <c r="N688" s="76">
        <f t="shared" si="124"/>
        <v>0</v>
      </c>
      <c r="O688" s="76">
        <f t="shared" ref="O688:T688" si="125">SUM(O704:O712)</f>
        <v>0</v>
      </c>
      <c r="P688" s="76">
        <f t="shared" si="125"/>
        <v>772</v>
      </c>
      <c r="Q688" s="76">
        <f t="shared" si="125"/>
        <v>617.6</v>
      </c>
      <c r="R688" s="76">
        <f t="shared" si="125"/>
        <v>0</v>
      </c>
      <c r="S688" s="76">
        <f t="shared" si="125"/>
        <v>0</v>
      </c>
      <c r="T688" s="76">
        <f t="shared" si="125"/>
        <v>617.6</v>
      </c>
      <c r="U688" s="46"/>
      <c r="V688" s="92"/>
    </row>
    <row r="689" s="5" customFormat="1" ht="24.95" customHeight="1" spans="1:22">
      <c r="A689" s="42" t="s">
        <v>30</v>
      </c>
      <c r="B689" s="43"/>
      <c r="C689" s="44"/>
      <c r="D689" s="44"/>
      <c r="E689" s="45"/>
      <c r="F689" s="46"/>
      <c r="G689" s="47"/>
      <c r="H689" s="48"/>
      <c r="I689" s="76">
        <f>SUM(I713:I715)</f>
        <v>3</v>
      </c>
      <c r="J689" s="76">
        <f t="shared" ref="J689:T689" si="126">SUM(J713:J715)</f>
        <v>270</v>
      </c>
      <c r="K689" s="76">
        <f t="shared" si="126"/>
        <v>0</v>
      </c>
      <c r="L689" s="76">
        <f t="shared" si="126"/>
        <v>0</v>
      </c>
      <c r="M689" s="76">
        <f t="shared" si="126"/>
        <v>270</v>
      </c>
      <c r="N689" s="76">
        <f t="shared" si="126"/>
        <v>0</v>
      </c>
      <c r="O689" s="76">
        <f t="shared" si="126"/>
        <v>0</v>
      </c>
      <c r="P689" s="76">
        <f t="shared" si="126"/>
        <v>0</v>
      </c>
      <c r="Q689" s="76">
        <f t="shared" si="126"/>
        <v>0</v>
      </c>
      <c r="R689" s="76">
        <f t="shared" si="126"/>
        <v>0</v>
      </c>
      <c r="S689" s="76">
        <f t="shared" si="126"/>
        <v>0</v>
      </c>
      <c r="T689" s="76">
        <f t="shared" si="126"/>
        <v>0</v>
      </c>
      <c r="U689" s="46"/>
      <c r="V689" s="92"/>
    </row>
    <row r="690" s="5" customFormat="1" ht="45" customHeight="1" spans="1:22">
      <c r="A690" s="48">
        <v>1</v>
      </c>
      <c r="B690" s="213" t="s">
        <v>1624</v>
      </c>
      <c r="C690" s="61" t="s">
        <v>34</v>
      </c>
      <c r="D690" s="61" t="s">
        <v>1625</v>
      </c>
      <c r="E690" s="123" t="s">
        <v>1626</v>
      </c>
      <c r="F690" s="64" t="s">
        <v>1627</v>
      </c>
      <c r="G690" s="123">
        <v>2020.01</v>
      </c>
      <c r="H690" s="123" t="s">
        <v>128</v>
      </c>
      <c r="I690" s="139">
        <v>1</v>
      </c>
      <c r="J690" s="86">
        <v>385</v>
      </c>
      <c r="K690" s="86"/>
      <c r="L690" s="86"/>
      <c r="M690" s="86">
        <v>385</v>
      </c>
      <c r="N690" s="139">
        <v>385</v>
      </c>
      <c r="O690" s="139">
        <f>J690-Q690</f>
        <v>308</v>
      </c>
      <c r="P690" s="86">
        <v>0</v>
      </c>
      <c r="Q690" s="86">
        <v>77</v>
      </c>
      <c r="R690" s="86"/>
      <c r="S690" s="86"/>
      <c r="T690" s="86">
        <f>Q690</f>
        <v>77</v>
      </c>
      <c r="U690" s="64" t="s">
        <v>37</v>
      </c>
      <c r="V690" s="61"/>
    </row>
    <row r="691" s="5" customFormat="1" ht="45" customHeight="1" spans="1:22">
      <c r="A691" s="48">
        <v>2</v>
      </c>
      <c r="B691" s="213" t="s">
        <v>1628</v>
      </c>
      <c r="C691" s="61" t="s">
        <v>34</v>
      </c>
      <c r="D691" s="214" t="s">
        <v>1629</v>
      </c>
      <c r="E691" s="123" t="s">
        <v>1626</v>
      </c>
      <c r="F691" s="125" t="s">
        <v>1630</v>
      </c>
      <c r="G691" s="124">
        <v>2021.01</v>
      </c>
      <c r="H691" s="123">
        <v>2021</v>
      </c>
      <c r="I691" s="139">
        <v>1</v>
      </c>
      <c r="J691" s="86">
        <v>45</v>
      </c>
      <c r="K691" s="86"/>
      <c r="L691" s="86"/>
      <c r="M691" s="86">
        <v>45</v>
      </c>
      <c r="N691" s="139">
        <v>45</v>
      </c>
      <c r="O691" s="139">
        <f>J691-Q691</f>
        <v>36</v>
      </c>
      <c r="P691" s="86">
        <v>0</v>
      </c>
      <c r="Q691" s="86">
        <v>9</v>
      </c>
      <c r="R691" s="86"/>
      <c r="S691" s="86"/>
      <c r="T691" s="86">
        <f>Q691</f>
        <v>9</v>
      </c>
      <c r="U691" s="64" t="s">
        <v>37</v>
      </c>
      <c r="V691" s="61"/>
    </row>
    <row r="692" s="5" customFormat="1" ht="45" customHeight="1" spans="1:22">
      <c r="A692" s="48">
        <v>3</v>
      </c>
      <c r="B692" s="213" t="s">
        <v>1631</v>
      </c>
      <c r="C692" s="61" t="s">
        <v>34</v>
      </c>
      <c r="D692" s="214" t="s">
        <v>1629</v>
      </c>
      <c r="E692" s="123" t="s">
        <v>1626</v>
      </c>
      <c r="F692" s="64" t="s">
        <v>1632</v>
      </c>
      <c r="G692" s="123">
        <v>2021.01</v>
      </c>
      <c r="H692" s="123">
        <v>2021</v>
      </c>
      <c r="I692" s="139">
        <v>1</v>
      </c>
      <c r="J692" s="86">
        <v>95</v>
      </c>
      <c r="K692" s="86"/>
      <c r="L692" s="86"/>
      <c r="M692" s="86">
        <v>95</v>
      </c>
      <c r="N692" s="139">
        <v>95</v>
      </c>
      <c r="O692" s="139">
        <f>J692*0.7</f>
        <v>66.5</v>
      </c>
      <c r="P692" s="86">
        <v>0</v>
      </c>
      <c r="Q692" s="86">
        <f>T692</f>
        <v>28.5</v>
      </c>
      <c r="R692" s="86"/>
      <c r="S692" s="86"/>
      <c r="T692" s="86">
        <f>J692-O692</f>
        <v>28.5</v>
      </c>
      <c r="U692" s="64" t="s">
        <v>37</v>
      </c>
      <c r="V692" s="61"/>
    </row>
    <row r="693" s="5" customFormat="1" ht="45" customHeight="1" spans="1:22">
      <c r="A693" s="48">
        <v>4</v>
      </c>
      <c r="B693" s="213" t="s">
        <v>1633</v>
      </c>
      <c r="C693" s="61" t="s">
        <v>34</v>
      </c>
      <c r="D693" s="214" t="s">
        <v>1629</v>
      </c>
      <c r="E693" s="123" t="s">
        <v>1626</v>
      </c>
      <c r="F693" s="64" t="s">
        <v>1634</v>
      </c>
      <c r="G693" s="123">
        <v>2021.01</v>
      </c>
      <c r="H693" s="123">
        <v>2021</v>
      </c>
      <c r="I693" s="139">
        <v>1</v>
      </c>
      <c r="J693" s="86">
        <v>90</v>
      </c>
      <c r="K693" s="86"/>
      <c r="L693" s="86"/>
      <c r="M693" s="86">
        <v>90</v>
      </c>
      <c r="N693" s="139">
        <v>90</v>
      </c>
      <c r="O693" s="139">
        <f t="shared" ref="O693:O703" si="127">J693*0.7</f>
        <v>63</v>
      </c>
      <c r="P693" s="86">
        <v>0</v>
      </c>
      <c r="Q693" s="86">
        <f t="shared" ref="Q693:Q703" si="128">T693</f>
        <v>27</v>
      </c>
      <c r="R693" s="86"/>
      <c r="S693" s="86"/>
      <c r="T693" s="86">
        <f t="shared" ref="T693:T703" si="129">J693-O693</f>
        <v>27</v>
      </c>
      <c r="U693" s="64" t="s">
        <v>37</v>
      </c>
      <c r="V693" s="61"/>
    </row>
    <row r="694" s="5" customFormat="1" ht="45.75" customHeight="1" spans="1:22">
      <c r="A694" s="48">
        <v>5</v>
      </c>
      <c r="B694" s="213" t="s">
        <v>1635</v>
      </c>
      <c r="C694" s="61" t="s">
        <v>34</v>
      </c>
      <c r="D694" s="61" t="s">
        <v>1625</v>
      </c>
      <c r="E694" s="123" t="s">
        <v>1626</v>
      </c>
      <c r="F694" s="64" t="s">
        <v>1636</v>
      </c>
      <c r="G694" s="123">
        <v>2021.03</v>
      </c>
      <c r="H694" s="123">
        <v>2021</v>
      </c>
      <c r="I694" s="139">
        <v>1</v>
      </c>
      <c r="J694" s="86">
        <v>90</v>
      </c>
      <c r="K694" s="86"/>
      <c r="L694" s="86"/>
      <c r="M694" s="86">
        <v>90</v>
      </c>
      <c r="N694" s="139">
        <v>90</v>
      </c>
      <c r="O694" s="139">
        <f t="shared" si="127"/>
        <v>63</v>
      </c>
      <c r="P694" s="86">
        <v>0</v>
      </c>
      <c r="Q694" s="86">
        <f t="shared" si="128"/>
        <v>27</v>
      </c>
      <c r="R694" s="86"/>
      <c r="S694" s="86"/>
      <c r="T694" s="86">
        <f t="shared" si="129"/>
        <v>27</v>
      </c>
      <c r="U694" s="64" t="s">
        <v>37</v>
      </c>
      <c r="V694" s="61"/>
    </row>
    <row r="695" s="5" customFormat="1" ht="45.75" customHeight="1" spans="1:22">
      <c r="A695" s="48">
        <v>6</v>
      </c>
      <c r="B695" s="213" t="s">
        <v>1637</v>
      </c>
      <c r="C695" s="61" t="s">
        <v>34</v>
      </c>
      <c r="D695" s="214" t="s">
        <v>1623</v>
      </c>
      <c r="E695" s="123" t="s">
        <v>1626</v>
      </c>
      <c r="F695" s="64" t="s">
        <v>1638</v>
      </c>
      <c r="G695" s="123">
        <v>2021.09</v>
      </c>
      <c r="H695" s="123">
        <v>2021</v>
      </c>
      <c r="I695" s="139">
        <v>1</v>
      </c>
      <c r="J695" s="86">
        <v>60</v>
      </c>
      <c r="K695" s="86"/>
      <c r="L695" s="86"/>
      <c r="M695" s="86">
        <v>60</v>
      </c>
      <c r="N695" s="139">
        <v>60</v>
      </c>
      <c r="O695" s="139">
        <f t="shared" si="127"/>
        <v>42</v>
      </c>
      <c r="P695" s="86">
        <v>0</v>
      </c>
      <c r="Q695" s="86">
        <f t="shared" si="128"/>
        <v>18</v>
      </c>
      <c r="R695" s="86"/>
      <c r="S695" s="86"/>
      <c r="T695" s="86">
        <f t="shared" si="129"/>
        <v>18</v>
      </c>
      <c r="U695" s="64" t="s">
        <v>37</v>
      </c>
      <c r="V695" s="61"/>
    </row>
    <row r="696" s="5" customFormat="1" ht="45.75" customHeight="1" spans="1:22">
      <c r="A696" s="48">
        <v>7</v>
      </c>
      <c r="B696" s="213" t="s">
        <v>1639</v>
      </c>
      <c r="C696" s="61" t="s">
        <v>34</v>
      </c>
      <c r="D696" s="214" t="s">
        <v>1623</v>
      </c>
      <c r="E696" s="123" t="s">
        <v>1626</v>
      </c>
      <c r="F696" s="64" t="s">
        <v>1640</v>
      </c>
      <c r="G696" s="123">
        <v>2021.01</v>
      </c>
      <c r="H696" s="123">
        <v>2021</v>
      </c>
      <c r="I696" s="139">
        <v>1</v>
      </c>
      <c r="J696" s="86">
        <v>90</v>
      </c>
      <c r="K696" s="86"/>
      <c r="L696" s="86"/>
      <c r="M696" s="86">
        <v>90</v>
      </c>
      <c r="N696" s="139">
        <v>90</v>
      </c>
      <c r="O696" s="139">
        <f t="shared" si="127"/>
        <v>63</v>
      </c>
      <c r="P696" s="86">
        <v>0</v>
      </c>
      <c r="Q696" s="86">
        <f t="shared" si="128"/>
        <v>27</v>
      </c>
      <c r="R696" s="86"/>
      <c r="S696" s="86"/>
      <c r="T696" s="86">
        <f t="shared" si="129"/>
        <v>27</v>
      </c>
      <c r="U696" s="64" t="s">
        <v>37</v>
      </c>
      <c r="V696" s="61"/>
    </row>
    <row r="697" s="5" customFormat="1" ht="45.75" customHeight="1" spans="1:22">
      <c r="A697" s="48">
        <v>8</v>
      </c>
      <c r="B697" s="213" t="s">
        <v>1641</v>
      </c>
      <c r="C697" s="61" t="s">
        <v>34</v>
      </c>
      <c r="D697" s="214" t="s">
        <v>1623</v>
      </c>
      <c r="E697" s="123" t="s">
        <v>1626</v>
      </c>
      <c r="F697" s="64" t="s">
        <v>1642</v>
      </c>
      <c r="G697" s="123">
        <v>2021.04</v>
      </c>
      <c r="H697" s="123">
        <v>2021</v>
      </c>
      <c r="I697" s="139">
        <v>1</v>
      </c>
      <c r="J697" s="86">
        <v>80</v>
      </c>
      <c r="K697" s="86"/>
      <c r="L697" s="86"/>
      <c r="M697" s="86">
        <v>80</v>
      </c>
      <c r="N697" s="86">
        <v>80</v>
      </c>
      <c r="O697" s="139">
        <f t="shared" si="127"/>
        <v>56</v>
      </c>
      <c r="P697" s="86">
        <v>0</v>
      </c>
      <c r="Q697" s="86">
        <f t="shared" si="128"/>
        <v>24</v>
      </c>
      <c r="R697" s="86"/>
      <c r="S697" s="86"/>
      <c r="T697" s="86">
        <f t="shared" si="129"/>
        <v>24</v>
      </c>
      <c r="U697" s="64" t="s">
        <v>37</v>
      </c>
      <c r="V697" s="61"/>
    </row>
    <row r="698" s="5" customFormat="1" ht="45.75" customHeight="1" spans="1:22">
      <c r="A698" s="48">
        <v>9</v>
      </c>
      <c r="B698" s="213" t="s">
        <v>1643</v>
      </c>
      <c r="C698" s="61" t="s">
        <v>34</v>
      </c>
      <c r="D698" s="214" t="s">
        <v>1623</v>
      </c>
      <c r="E698" s="123" t="s">
        <v>1626</v>
      </c>
      <c r="F698" s="64" t="s">
        <v>1644</v>
      </c>
      <c r="G698" s="123">
        <v>2021.04</v>
      </c>
      <c r="H698" s="123">
        <v>2021</v>
      </c>
      <c r="I698" s="139">
        <v>1</v>
      </c>
      <c r="J698" s="86">
        <v>90</v>
      </c>
      <c r="K698" s="86"/>
      <c r="L698" s="86"/>
      <c r="M698" s="86">
        <v>90</v>
      </c>
      <c r="N698" s="86">
        <v>90</v>
      </c>
      <c r="O698" s="139">
        <f t="shared" si="127"/>
        <v>63</v>
      </c>
      <c r="P698" s="86">
        <v>0</v>
      </c>
      <c r="Q698" s="86">
        <f t="shared" si="128"/>
        <v>27</v>
      </c>
      <c r="R698" s="86"/>
      <c r="S698" s="86"/>
      <c r="T698" s="86">
        <f t="shared" si="129"/>
        <v>27</v>
      </c>
      <c r="U698" s="64" t="s">
        <v>37</v>
      </c>
      <c r="V698" s="61"/>
    </row>
    <row r="699" s="5" customFormat="1" ht="45.75" customHeight="1" spans="1:22">
      <c r="A699" s="48">
        <v>10</v>
      </c>
      <c r="B699" s="213" t="s">
        <v>1645</v>
      </c>
      <c r="C699" s="61" t="s">
        <v>34</v>
      </c>
      <c r="D699" s="214" t="s">
        <v>1623</v>
      </c>
      <c r="E699" s="123" t="s">
        <v>1626</v>
      </c>
      <c r="F699" s="64" t="s">
        <v>1646</v>
      </c>
      <c r="G699" s="123">
        <v>2021.01</v>
      </c>
      <c r="H699" s="123">
        <v>2021</v>
      </c>
      <c r="I699" s="139">
        <v>1</v>
      </c>
      <c r="J699" s="86">
        <v>90</v>
      </c>
      <c r="K699" s="86"/>
      <c r="L699" s="86"/>
      <c r="M699" s="86">
        <v>90</v>
      </c>
      <c r="N699" s="86">
        <v>90</v>
      </c>
      <c r="O699" s="139">
        <f t="shared" si="127"/>
        <v>63</v>
      </c>
      <c r="P699" s="86">
        <v>0</v>
      </c>
      <c r="Q699" s="86">
        <f t="shared" si="128"/>
        <v>27</v>
      </c>
      <c r="R699" s="86"/>
      <c r="S699" s="86"/>
      <c r="T699" s="86">
        <f t="shared" si="129"/>
        <v>27</v>
      </c>
      <c r="U699" s="64" t="s">
        <v>37</v>
      </c>
      <c r="V699" s="61"/>
    </row>
    <row r="700" s="5" customFormat="1" ht="45.75" customHeight="1" spans="1:22">
      <c r="A700" s="48">
        <v>11</v>
      </c>
      <c r="B700" s="60" t="s">
        <v>1647</v>
      </c>
      <c r="C700" s="61" t="s">
        <v>34</v>
      </c>
      <c r="D700" s="214" t="s">
        <v>1623</v>
      </c>
      <c r="E700" s="123" t="s">
        <v>1626</v>
      </c>
      <c r="F700" s="60" t="s">
        <v>1648</v>
      </c>
      <c r="G700" s="124">
        <v>2021.1</v>
      </c>
      <c r="H700" s="123">
        <v>2021</v>
      </c>
      <c r="I700" s="139">
        <v>1</v>
      </c>
      <c r="J700" s="84">
        <v>92</v>
      </c>
      <c r="K700" s="86"/>
      <c r="L700" s="86"/>
      <c r="M700" s="84">
        <v>92</v>
      </c>
      <c r="N700" s="86">
        <v>92</v>
      </c>
      <c r="O700" s="139">
        <f t="shared" si="127"/>
        <v>64.4</v>
      </c>
      <c r="P700" s="86">
        <f>M700-N700</f>
        <v>0</v>
      </c>
      <c r="Q700" s="86">
        <f t="shared" si="128"/>
        <v>27.6</v>
      </c>
      <c r="R700" s="86"/>
      <c r="S700" s="86"/>
      <c r="T700" s="86">
        <f t="shared" si="129"/>
        <v>27.6</v>
      </c>
      <c r="U700" s="64" t="s">
        <v>37</v>
      </c>
      <c r="V700" s="61"/>
    </row>
    <row r="701" s="5" customFormat="1" ht="45.75" customHeight="1" spans="1:22">
      <c r="A701" s="48">
        <v>12</v>
      </c>
      <c r="B701" s="60" t="s">
        <v>1649</v>
      </c>
      <c r="C701" s="61" t="s">
        <v>34</v>
      </c>
      <c r="D701" s="214" t="s">
        <v>1623</v>
      </c>
      <c r="E701" s="123" t="s">
        <v>1626</v>
      </c>
      <c r="F701" s="60" t="s">
        <v>1650</v>
      </c>
      <c r="G701" s="124">
        <v>2021.1</v>
      </c>
      <c r="H701" s="123">
        <v>2021</v>
      </c>
      <c r="I701" s="139">
        <v>1</v>
      </c>
      <c r="J701" s="84">
        <v>95</v>
      </c>
      <c r="K701" s="86"/>
      <c r="L701" s="86"/>
      <c r="M701" s="84">
        <v>95</v>
      </c>
      <c r="N701" s="86">
        <v>95</v>
      </c>
      <c r="O701" s="139">
        <f t="shared" si="127"/>
        <v>66.5</v>
      </c>
      <c r="P701" s="86">
        <f>M701-N701</f>
        <v>0</v>
      </c>
      <c r="Q701" s="86">
        <f t="shared" si="128"/>
        <v>28.5</v>
      </c>
      <c r="R701" s="86"/>
      <c r="S701" s="86"/>
      <c r="T701" s="86">
        <f t="shared" si="129"/>
        <v>28.5</v>
      </c>
      <c r="U701" s="64" t="s">
        <v>37</v>
      </c>
      <c r="V701" s="61"/>
    </row>
    <row r="702" s="5" customFormat="1" ht="45.75" customHeight="1" spans="1:22">
      <c r="A702" s="48">
        <v>13</v>
      </c>
      <c r="B702" s="60" t="s">
        <v>1651</v>
      </c>
      <c r="C702" s="61" t="s">
        <v>34</v>
      </c>
      <c r="D702" s="214" t="s">
        <v>1623</v>
      </c>
      <c r="E702" s="123" t="s">
        <v>1626</v>
      </c>
      <c r="F702" s="60" t="s">
        <v>1652</v>
      </c>
      <c r="G702" s="124">
        <v>2021.1</v>
      </c>
      <c r="H702" s="123">
        <v>2021</v>
      </c>
      <c r="I702" s="139">
        <v>1</v>
      </c>
      <c r="J702" s="84">
        <v>90</v>
      </c>
      <c r="K702" s="86"/>
      <c r="L702" s="86"/>
      <c r="M702" s="84">
        <v>90</v>
      </c>
      <c r="N702" s="86">
        <v>90</v>
      </c>
      <c r="O702" s="139">
        <f t="shared" si="127"/>
        <v>63</v>
      </c>
      <c r="P702" s="86">
        <f t="shared" ref="P702:P703" si="130">M702-N702</f>
        <v>0</v>
      </c>
      <c r="Q702" s="86">
        <f t="shared" si="128"/>
        <v>27</v>
      </c>
      <c r="R702" s="86"/>
      <c r="S702" s="86"/>
      <c r="T702" s="86">
        <f t="shared" si="129"/>
        <v>27</v>
      </c>
      <c r="U702" s="64" t="s">
        <v>37</v>
      </c>
      <c r="V702" s="61"/>
    </row>
    <row r="703" s="5" customFormat="1" ht="45.75" customHeight="1" spans="1:22">
      <c r="A703" s="48">
        <v>14</v>
      </c>
      <c r="B703" s="60" t="s">
        <v>1653</v>
      </c>
      <c r="C703" s="61" t="s">
        <v>34</v>
      </c>
      <c r="D703" s="214" t="s">
        <v>1623</v>
      </c>
      <c r="E703" s="123" t="s">
        <v>1626</v>
      </c>
      <c r="F703" s="60" t="s">
        <v>1654</v>
      </c>
      <c r="G703" s="123">
        <v>2021.09</v>
      </c>
      <c r="H703" s="123">
        <v>2021</v>
      </c>
      <c r="I703" s="139">
        <v>1</v>
      </c>
      <c r="J703" s="84">
        <v>200</v>
      </c>
      <c r="K703" s="86"/>
      <c r="L703" s="86"/>
      <c r="M703" s="84">
        <v>200</v>
      </c>
      <c r="N703" s="86">
        <v>200</v>
      </c>
      <c r="O703" s="139">
        <f t="shared" si="127"/>
        <v>140</v>
      </c>
      <c r="P703" s="86">
        <f t="shared" si="130"/>
        <v>0</v>
      </c>
      <c r="Q703" s="86">
        <f t="shared" si="128"/>
        <v>60</v>
      </c>
      <c r="R703" s="86"/>
      <c r="S703" s="86"/>
      <c r="T703" s="86">
        <f t="shared" si="129"/>
        <v>60</v>
      </c>
      <c r="U703" s="64" t="s">
        <v>37</v>
      </c>
      <c r="V703" s="61"/>
    </row>
    <row r="704" s="5" customFormat="1" ht="45.75" customHeight="1" spans="1:22">
      <c r="A704" s="48">
        <v>15</v>
      </c>
      <c r="B704" s="213" t="s">
        <v>1655</v>
      </c>
      <c r="C704" s="215" t="s">
        <v>69</v>
      </c>
      <c r="D704" s="215" t="s">
        <v>1656</v>
      </c>
      <c r="E704" s="123" t="s">
        <v>1626</v>
      </c>
      <c r="F704" s="213" t="s">
        <v>1657</v>
      </c>
      <c r="G704" s="215">
        <v>2022.07</v>
      </c>
      <c r="H704" s="215">
        <v>2022</v>
      </c>
      <c r="I704" s="139">
        <v>1</v>
      </c>
      <c r="J704" s="221">
        <v>98</v>
      </c>
      <c r="K704" s="221"/>
      <c r="L704" s="221"/>
      <c r="M704" s="221">
        <v>98</v>
      </c>
      <c r="N704" s="221"/>
      <c r="O704" s="221"/>
      <c r="P704" s="221">
        <v>98</v>
      </c>
      <c r="Q704" s="221">
        <f>P704*0.8</f>
        <v>78.4</v>
      </c>
      <c r="R704" s="221"/>
      <c r="S704" s="221"/>
      <c r="T704" s="221">
        <f>Q704</f>
        <v>78.4</v>
      </c>
      <c r="U704" s="213" t="s">
        <v>1658</v>
      </c>
      <c r="V704" s="213" t="s">
        <v>403</v>
      </c>
    </row>
    <row r="705" s="5" customFormat="1" ht="45.75" customHeight="1" spans="1:22">
      <c r="A705" s="48">
        <v>16</v>
      </c>
      <c r="B705" s="213" t="s">
        <v>1659</v>
      </c>
      <c r="C705" s="215" t="s">
        <v>69</v>
      </c>
      <c r="D705" s="215" t="s">
        <v>1656</v>
      </c>
      <c r="E705" s="123" t="s">
        <v>1626</v>
      </c>
      <c r="F705" s="213" t="s">
        <v>1660</v>
      </c>
      <c r="G705" s="215">
        <v>2022.09</v>
      </c>
      <c r="H705" s="215">
        <v>2022</v>
      </c>
      <c r="I705" s="139">
        <v>1</v>
      </c>
      <c r="J705" s="221">
        <v>49</v>
      </c>
      <c r="K705" s="221"/>
      <c r="L705" s="221"/>
      <c r="M705" s="221">
        <v>49</v>
      </c>
      <c r="N705" s="221"/>
      <c r="O705" s="221"/>
      <c r="P705" s="221">
        <v>49</v>
      </c>
      <c r="Q705" s="221">
        <f t="shared" ref="Q705:Q712" si="131">P705*0.8</f>
        <v>39.2</v>
      </c>
      <c r="R705" s="221"/>
      <c r="S705" s="221"/>
      <c r="T705" s="221">
        <f t="shared" ref="T705:T712" si="132">Q705</f>
        <v>39.2</v>
      </c>
      <c r="U705" s="213" t="s">
        <v>1660</v>
      </c>
      <c r="V705" s="213" t="s">
        <v>1661</v>
      </c>
    </row>
    <row r="706" s="5" customFormat="1" ht="45.75" customHeight="1" spans="1:22">
      <c r="A706" s="48">
        <v>17</v>
      </c>
      <c r="B706" s="213" t="s">
        <v>1662</v>
      </c>
      <c r="C706" s="215" t="s">
        <v>69</v>
      </c>
      <c r="D706" s="215" t="s">
        <v>1663</v>
      </c>
      <c r="E706" s="123" t="s">
        <v>1626</v>
      </c>
      <c r="F706" s="213" t="s">
        <v>1664</v>
      </c>
      <c r="G706" s="215">
        <v>2022.04</v>
      </c>
      <c r="H706" s="215">
        <v>2022</v>
      </c>
      <c r="I706" s="139">
        <v>1</v>
      </c>
      <c r="J706" s="221">
        <v>75</v>
      </c>
      <c r="K706" s="221"/>
      <c r="L706" s="221"/>
      <c r="M706" s="221">
        <v>75</v>
      </c>
      <c r="N706" s="221"/>
      <c r="O706" s="221"/>
      <c r="P706" s="221">
        <v>75</v>
      </c>
      <c r="Q706" s="221">
        <f t="shared" si="131"/>
        <v>60</v>
      </c>
      <c r="R706" s="221"/>
      <c r="S706" s="221"/>
      <c r="T706" s="221">
        <f t="shared" si="132"/>
        <v>60</v>
      </c>
      <c r="U706" s="213" t="s">
        <v>1664</v>
      </c>
      <c r="V706" s="213" t="s">
        <v>1665</v>
      </c>
    </row>
    <row r="707" s="5" customFormat="1" ht="45.75" customHeight="1" spans="1:22">
      <c r="A707" s="48">
        <v>18</v>
      </c>
      <c r="B707" s="213" t="s">
        <v>1666</v>
      </c>
      <c r="C707" s="215" t="s">
        <v>69</v>
      </c>
      <c r="D707" s="215" t="s">
        <v>1663</v>
      </c>
      <c r="E707" s="123" t="s">
        <v>1626</v>
      </c>
      <c r="F707" s="213" t="s">
        <v>1667</v>
      </c>
      <c r="G707" s="215">
        <v>2022.09</v>
      </c>
      <c r="H707" s="215">
        <v>2022</v>
      </c>
      <c r="I707" s="139">
        <v>1</v>
      </c>
      <c r="J707" s="229">
        <v>95</v>
      </c>
      <c r="K707" s="221"/>
      <c r="L707" s="221"/>
      <c r="M707" s="229">
        <v>95</v>
      </c>
      <c r="N707" s="221"/>
      <c r="O707" s="221"/>
      <c r="P707" s="229">
        <v>95</v>
      </c>
      <c r="Q707" s="221">
        <f t="shared" si="131"/>
        <v>76</v>
      </c>
      <c r="R707" s="221"/>
      <c r="S707" s="221"/>
      <c r="T707" s="221">
        <f t="shared" si="132"/>
        <v>76</v>
      </c>
      <c r="U707" s="213" t="s">
        <v>1667</v>
      </c>
      <c r="V707" s="213" t="s">
        <v>1668</v>
      </c>
    </row>
    <row r="708" s="5" customFormat="1" ht="45.75" customHeight="1" spans="1:22">
      <c r="A708" s="48">
        <v>19</v>
      </c>
      <c r="B708" s="213" t="s">
        <v>1669</v>
      </c>
      <c r="C708" s="215" t="s">
        <v>69</v>
      </c>
      <c r="D708" s="215" t="s">
        <v>1670</v>
      </c>
      <c r="E708" s="123" t="s">
        <v>1626</v>
      </c>
      <c r="F708" s="213" t="s">
        <v>1671</v>
      </c>
      <c r="G708" s="215">
        <v>2022.03</v>
      </c>
      <c r="H708" s="215">
        <v>2022</v>
      </c>
      <c r="I708" s="139">
        <v>1</v>
      </c>
      <c r="J708" s="221">
        <v>90</v>
      </c>
      <c r="K708" s="221"/>
      <c r="L708" s="221"/>
      <c r="M708" s="221">
        <v>90</v>
      </c>
      <c r="N708" s="221"/>
      <c r="O708" s="221"/>
      <c r="P708" s="221">
        <v>90</v>
      </c>
      <c r="Q708" s="221">
        <f t="shared" si="131"/>
        <v>72</v>
      </c>
      <c r="R708" s="221"/>
      <c r="S708" s="221"/>
      <c r="T708" s="221">
        <f t="shared" si="132"/>
        <v>72</v>
      </c>
      <c r="U708" s="213" t="s">
        <v>1672</v>
      </c>
      <c r="V708" s="213" t="s">
        <v>1672</v>
      </c>
    </row>
    <row r="709" s="5" customFormat="1" ht="45.75" customHeight="1" spans="1:22">
      <c r="A709" s="48">
        <v>20</v>
      </c>
      <c r="B709" s="213" t="s">
        <v>1673</v>
      </c>
      <c r="C709" s="215" t="s">
        <v>69</v>
      </c>
      <c r="D709" s="215" t="s">
        <v>1670</v>
      </c>
      <c r="E709" s="123" t="s">
        <v>1626</v>
      </c>
      <c r="F709" s="213" t="s">
        <v>1674</v>
      </c>
      <c r="G709" s="215">
        <v>2022.04</v>
      </c>
      <c r="H709" s="215">
        <v>2022</v>
      </c>
      <c r="I709" s="139">
        <v>1</v>
      </c>
      <c r="J709" s="221">
        <v>90</v>
      </c>
      <c r="K709" s="221"/>
      <c r="L709" s="221"/>
      <c r="M709" s="221">
        <v>90</v>
      </c>
      <c r="N709" s="221"/>
      <c r="O709" s="221"/>
      <c r="P709" s="221">
        <v>90</v>
      </c>
      <c r="Q709" s="221">
        <f t="shared" si="131"/>
        <v>72</v>
      </c>
      <c r="R709" s="221"/>
      <c r="S709" s="221"/>
      <c r="T709" s="221">
        <f t="shared" si="132"/>
        <v>72</v>
      </c>
      <c r="U709" s="213" t="s">
        <v>1674</v>
      </c>
      <c r="V709" s="213" t="s">
        <v>1675</v>
      </c>
    </row>
    <row r="710" s="5" customFormat="1" ht="45.75" customHeight="1" spans="1:22">
      <c r="A710" s="48">
        <v>21</v>
      </c>
      <c r="B710" s="213" t="s">
        <v>1676</v>
      </c>
      <c r="C710" s="215" t="s">
        <v>69</v>
      </c>
      <c r="D710" s="215" t="s">
        <v>1663</v>
      </c>
      <c r="E710" s="123" t="s">
        <v>1626</v>
      </c>
      <c r="F710" s="213" t="s">
        <v>1677</v>
      </c>
      <c r="G710" s="215">
        <v>2022.08</v>
      </c>
      <c r="H710" s="215">
        <v>2022</v>
      </c>
      <c r="I710" s="139">
        <v>1</v>
      </c>
      <c r="J710" s="221">
        <v>95</v>
      </c>
      <c r="K710" s="221"/>
      <c r="L710" s="221"/>
      <c r="M710" s="221">
        <v>95</v>
      </c>
      <c r="N710" s="221"/>
      <c r="O710" s="221"/>
      <c r="P710" s="221">
        <v>95</v>
      </c>
      <c r="Q710" s="221">
        <f t="shared" si="131"/>
        <v>76</v>
      </c>
      <c r="R710" s="221"/>
      <c r="S710" s="221"/>
      <c r="T710" s="221">
        <f t="shared" si="132"/>
        <v>76</v>
      </c>
      <c r="U710" s="213" t="s">
        <v>1677</v>
      </c>
      <c r="V710" s="213" t="s">
        <v>1678</v>
      </c>
    </row>
    <row r="711" ht="45.75" customHeight="1" spans="1:22">
      <c r="A711" s="48">
        <v>22</v>
      </c>
      <c r="B711" s="213" t="s">
        <v>1679</v>
      </c>
      <c r="C711" s="215" t="s">
        <v>69</v>
      </c>
      <c r="D711" s="215" t="s">
        <v>1680</v>
      </c>
      <c r="E711" s="123" t="s">
        <v>1626</v>
      </c>
      <c r="F711" s="213" t="s">
        <v>1681</v>
      </c>
      <c r="G711" s="215">
        <v>2022.08</v>
      </c>
      <c r="H711" s="215">
        <v>2022</v>
      </c>
      <c r="I711" s="139">
        <v>1</v>
      </c>
      <c r="J711" s="221">
        <v>90</v>
      </c>
      <c r="K711" s="221"/>
      <c r="L711" s="221"/>
      <c r="M711" s="221">
        <v>90</v>
      </c>
      <c r="N711" s="221"/>
      <c r="O711" s="221"/>
      <c r="P711" s="221">
        <v>90</v>
      </c>
      <c r="Q711" s="221">
        <f t="shared" si="131"/>
        <v>72</v>
      </c>
      <c r="R711" s="221"/>
      <c r="S711" s="221"/>
      <c r="T711" s="221">
        <f t="shared" si="132"/>
        <v>72</v>
      </c>
      <c r="U711" s="213" t="s">
        <v>1682</v>
      </c>
      <c r="V711" s="213" t="s">
        <v>1683</v>
      </c>
    </row>
    <row r="712" ht="45.75" customHeight="1" spans="1:22">
      <c r="A712" s="48">
        <v>23</v>
      </c>
      <c r="B712" s="213" t="s">
        <v>1684</v>
      </c>
      <c r="C712" s="215" t="s">
        <v>69</v>
      </c>
      <c r="D712" s="215" t="s">
        <v>1680</v>
      </c>
      <c r="E712" s="123" t="s">
        <v>1626</v>
      </c>
      <c r="F712" s="213" t="s">
        <v>1685</v>
      </c>
      <c r="G712" s="215">
        <v>2022.09</v>
      </c>
      <c r="H712" s="215">
        <v>2022</v>
      </c>
      <c r="I712" s="139">
        <v>1</v>
      </c>
      <c r="J712" s="221">
        <v>90</v>
      </c>
      <c r="K712" s="221"/>
      <c r="L712" s="221"/>
      <c r="M712" s="221">
        <v>90</v>
      </c>
      <c r="N712" s="221"/>
      <c r="O712" s="221"/>
      <c r="P712" s="221">
        <v>90</v>
      </c>
      <c r="Q712" s="221">
        <f t="shared" si="131"/>
        <v>72</v>
      </c>
      <c r="R712" s="221"/>
      <c r="S712" s="221"/>
      <c r="T712" s="221">
        <f t="shared" si="132"/>
        <v>72</v>
      </c>
      <c r="U712" s="213" t="s">
        <v>1686</v>
      </c>
      <c r="V712" s="213" t="s">
        <v>1687</v>
      </c>
    </row>
    <row r="713" ht="45.75" customHeight="1" spans="1:22">
      <c r="A713" s="48">
        <v>24</v>
      </c>
      <c r="B713" s="213" t="s">
        <v>1688</v>
      </c>
      <c r="C713" s="215" t="s">
        <v>116</v>
      </c>
      <c r="D713" s="215" t="s">
        <v>1680</v>
      </c>
      <c r="E713" s="123" t="s">
        <v>1626</v>
      </c>
      <c r="F713" s="213" t="s">
        <v>1689</v>
      </c>
      <c r="G713" s="224"/>
      <c r="H713" s="215"/>
      <c r="I713" s="139">
        <v>1</v>
      </c>
      <c r="J713" s="221">
        <v>90</v>
      </c>
      <c r="K713" s="221"/>
      <c r="L713" s="221"/>
      <c r="M713" s="221">
        <v>90</v>
      </c>
      <c r="N713" s="221"/>
      <c r="O713" s="221"/>
      <c r="P713" s="221"/>
      <c r="Q713" s="221"/>
      <c r="R713" s="221"/>
      <c r="S713" s="221"/>
      <c r="T713" s="221"/>
      <c r="U713" s="64" t="s">
        <v>118</v>
      </c>
      <c r="V713" s="213" t="s">
        <v>1690</v>
      </c>
    </row>
    <row r="714" ht="45.75" customHeight="1" spans="1:22">
      <c r="A714" s="48">
        <v>25</v>
      </c>
      <c r="B714" s="213" t="s">
        <v>1691</v>
      </c>
      <c r="C714" s="215" t="s">
        <v>116</v>
      </c>
      <c r="D714" s="215" t="s">
        <v>1663</v>
      </c>
      <c r="E714" s="123" t="s">
        <v>1626</v>
      </c>
      <c r="F714" s="213" t="s">
        <v>1692</v>
      </c>
      <c r="G714" s="224"/>
      <c r="H714" s="215"/>
      <c r="I714" s="139">
        <v>1</v>
      </c>
      <c r="J714" s="221">
        <v>90</v>
      </c>
      <c r="K714" s="221"/>
      <c r="L714" s="221"/>
      <c r="M714" s="221">
        <v>90</v>
      </c>
      <c r="N714" s="221"/>
      <c r="O714" s="221"/>
      <c r="P714" s="221"/>
      <c r="Q714" s="221"/>
      <c r="R714" s="221"/>
      <c r="S714" s="221"/>
      <c r="T714" s="221"/>
      <c r="U714" s="64" t="s">
        <v>118</v>
      </c>
      <c r="V714" s="213" t="s">
        <v>1693</v>
      </c>
    </row>
    <row r="715" ht="45.75" customHeight="1" spans="1:22">
      <c r="A715" s="189">
        <v>26</v>
      </c>
      <c r="B715" s="225" t="s">
        <v>1694</v>
      </c>
      <c r="C715" s="226" t="s">
        <v>116</v>
      </c>
      <c r="D715" s="226" t="s">
        <v>1695</v>
      </c>
      <c r="E715" s="227" t="s">
        <v>1626</v>
      </c>
      <c r="F715" s="225" t="s">
        <v>1696</v>
      </c>
      <c r="G715" s="228"/>
      <c r="H715" s="226"/>
      <c r="I715" s="230">
        <v>1</v>
      </c>
      <c r="J715" s="231">
        <v>90</v>
      </c>
      <c r="K715" s="231"/>
      <c r="L715" s="231"/>
      <c r="M715" s="231">
        <v>90</v>
      </c>
      <c r="N715" s="231"/>
      <c r="O715" s="231"/>
      <c r="P715" s="231"/>
      <c r="Q715" s="231"/>
      <c r="R715" s="231"/>
      <c r="S715" s="231"/>
      <c r="T715" s="231"/>
      <c r="U715" s="96" t="s">
        <v>118</v>
      </c>
      <c r="V715" s="225" t="s">
        <v>1697</v>
      </c>
    </row>
    <row r="716" s="5" customFormat="1" ht="24.95" customHeight="1" spans="1:22">
      <c r="A716" s="36" t="s">
        <v>1698</v>
      </c>
      <c r="B716" s="23"/>
      <c r="C716" s="23"/>
      <c r="D716" s="23"/>
      <c r="E716" s="23"/>
      <c r="F716" s="23"/>
      <c r="G716" s="24"/>
      <c r="H716" s="24"/>
      <c r="I716" s="74"/>
      <c r="J716" s="74"/>
      <c r="K716" s="74"/>
      <c r="L716" s="74"/>
      <c r="M716" s="74"/>
      <c r="N716" s="74"/>
      <c r="O716" s="74"/>
      <c r="P716" s="74"/>
      <c r="Q716" s="74"/>
      <c r="R716" s="74"/>
      <c r="S716" s="74"/>
      <c r="T716" s="74"/>
      <c r="U716" s="23"/>
      <c r="V716" s="90"/>
    </row>
    <row r="717" s="4" customFormat="1" ht="24.95" customHeight="1" spans="1:22">
      <c r="A717" s="22" t="s">
        <v>32</v>
      </c>
      <c r="B717" s="23"/>
      <c r="C717" s="24"/>
      <c r="D717" s="24"/>
      <c r="E717" s="25"/>
      <c r="F717" s="26"/>
      <c r="G717" s="27"/>
      <c r="H717" s="28"/>
      <c r="I717" s="72">
        <f>SUM(I718:I721)</f>
        <v>18</v>
      </c>
      <c r="J717" s="72">
        <f t="shared" ref="J717:T717" si="133">SUM(J718:J721)</f>
        <v>21685.04</v>
      </c>
      <c r="K717" s="72">
        <f t="shared" si="133"/>
        <v>0</v>
      </c>
      <c r="L717" s="72">
        <f t="shared" si="133"/>
        <v>9539.03</v>
      </c>
      <c r="M717" s="72">
        <f t="shared" si="133"/>
        <v>12146.34</v>
      </c>
      <c r="N717" s="72">
        <f t="shared" si="133"/>
        <v>8098.8</v>
      </c>
      <c r="O717" s="72">
        <f t="shared" si="133"/>
        <v>3266</v>
      </c>
      <c r="P717" s="72">
        <f t="shared" si="133"/>
        <v>6130.835</v>
      </c>
      <c r="Q717" s="72">
        <f t="shared" si="133"/>
        <v>9030.95</v>
      </c>
      <c r="R717" s="72">
        <f t="shared" si="133"/>
        <v>0</v>
      </c>
      <c r="S717" s="72">
        <f t="shared" si="133"/>
        <v>4575.415</v>
      </c>
      <c r="T717" s="72">
        <f t="shared" si="133"/>
        <v>4455.7</v>
      </c>
      <c r="U717" s="26"/>
      <c r="V717" s="88"/>
    </row>
    <row r="718" s="5" customFormat="1" ht="24.95" customHeight="1" spans="1:22">
      <c r="A718" s="42" t="s">
        <v>26</v>
      </c>
      <c r="B718" s="43"/>
      <c r="C718" s="44"/>
      <c r="D718" s="44"/>
      <c r="E718" s="45"/>
      <c r="F718" s="46"/>
      <c r="G718" s="47"/>
      <c r="H718" s="48"/>
      <c r="I718" s="76">
        <f>SUM(I722:I732)</f>
        <v>11</v>
      </c>
      <c r="J718" s="76">
        <f t="shared" ref="J718:T718" si="134">SUM(J722:J732)</f>
        <v>6038.8</v>
      </c>
      <c r="K718" s="76">
        <f t="shared" si="134"/>
        <v>0</v>
      </c>
      <c r="L718" s="76">
        <f t="shared" si="134"/>
        <v>4953.8</v>
      </c>
      <c r="M718" s="76">
        <f t="shared" si="134"/>
        <v>1085</v>
      </c>
      <c r="N718" s="76">
        <f t="shared" si="134"/>
        <v>6038.8</v>
      </c>
      <c r="O718" s="76">
        <f t="shared" si="134"/>
        <v>2666</v>
      </c>
      <c r="P718" s="76">
        <f t="shared" si="134"/>
        <v>0</v>
      </c>
      <c r="Q718" s="76">
        <f t="shared" si="134"/>
        <v>3195.3</v>
      </c>
      <c r="R718" s="76">
        <f t="shared" si="134"/>
        <v>0</v>
      </c>
      <c r="S718" s="76">
        <f t="shared" si="134"/>
        <v>2327.8</v>
      </c>
      <c r="T718" s="76">
        <f t="shared" si="134"/>
        <v>867.5</v>
      </c>
      <c r="U718" s="46"/>
      <c r="V718" s="92"/>
    </row>
    <row r="719" s="5" customFormat="1" ht="24.95" customHeight="1" spans="1:22">
      <c r="A719" s="42" t="s">
        <v>27</v>
      </c>
      <c r="B719" s="43"/>
      <c r="C719" s="44"/>
      <c r="D719" s="44"/>
      <c r="E719" s="45"/>
      <c r="F719" s="46"/>
      <c r="G719" s="47"/>
      <c r="H719" s="48"/>
      <c r="I719" s="76">
        <f>SUM(I733:I735)</f>
        <v>3</v>
      </c>
      <c r="J719" s="76">
        <f t="shared" ref="J719:T719" si="135">SUM(J733:J735)</f>
        <v>12402.9</v>
      </c>
      <c r="K719" s="76">
        <f t="shared" si="135"/>
        <v>0</v>
      </c>
      <c r="L719" s="76">
        <f t="shared" si="135"/>
        <v>4495.23</v>
      </c>
      <c r="M719" s="76">
        <f t="shared" si="135"/>
        <v>7908</v>
      </c>
      <c r="N719" s="76">
        <f t="shared" si="135"/>
        <v>2060</v>
      </c>
      <c r="O719" s="76">
        <f t="shared" si="135"/>
        <v>600</v>
      </c>
      <c r="P719" s="76">
        <f t="shared" si="135"/>
        <v>6034.835</v>
      </c>
      <c r="Q719" s="76">
        <f t="shared" si="135"/>
        <v>5768.45</v>
      </c>
      <c r="R719" s="76">
        <f t="shared" si="135"/>
        <v>0</v>
      </c>
      <c r="S719" s="76">
        <f t="shared" si="135"/>
        <v>2247.615</v>
      </c>
      <c r="T719" s="76">
        <f t="shared" si="135"/>
        <v>3521</v>
      </c>
      <c r="U719" s="46"/>
      <c r="V719" s="92"/>
    </row>
    <row r="720" s="5" customFormat="1" ht="24.95" customHeight="1" spans="1:22">
      <c r="A720" s="42" t="s">
        <v>28</v>
      </c>
      <c r="B720" s="43"/>
      <c r="C720" s="44"/>
      <c r="D720" s="44"/>
      <c r="E720" s="45"/>
      <c r="F720" s="46"/>
      <c r="G720" s="47"/>
      <c r="H720" s="48"/>
      <c r="I720" s="76">
        <f>SUM(I736)</f>
        <v>1</v>
      </c>
      <c r="J720" s="76">
        <f t="shared" ref="J720:T720" si="136">SUM(J736)</f>
        <v>96</v>
      </c>
      <c r="K720" s="76">
        <f t="shared" si="136"/>
        <v>0</v>
      </c>
      <c r="L720" s="76">
        <f t="shared" si="136"/>
        <v>0</v>
      </c>
      <c r="M720" s="76">
        <f t="shared" si="136"/>
        <v>96</v>
      </c>
      <c r="N720" s="76">
        <f t="shared" si="136"/>
        <v>0</v>
      </c>
      <c r="O720" s="76">
        <f t="shared" si="136"/>
        <v>0</v>
      </c>
      <c r="P720" s="76">
        <f t="shared" si="136"/>
        <v>96</v>
      </c>
      <c r="Q720" s="76">
        <f t="shared" si="136"/>
        <v>67.2</v>
      </c>
      <c r="R720" s="76">
        <f t="shared" si="136"/>
        <v>0</v>
      </c>
      <c r="S720" s="76">
        <f t="shared" si="136"/>
        <v>0</v>
      </c>
      <c r="T720" s="76">
        <f t="shared" si="136"/>
        <v>67.2</v>
      </c>
      <c r="U720" s="46"/>
      <c r="V720" s="92"/>
    </row>
    <row r="721" s="5" customFormat="1" ht="24.95" customHeight="1" spans="1:22">
      <c r="A721" s="42" t="s">
        <v>30</v>
      </c>
      <c r="B721" s="43"/>
      <c r="C721" s="44"/>
      <c r="D721" s="44"/>
      <c r="E721" s="45"/>
      <c r="F721" s="46"/>
      <c r="G721" s="47"/>
      <c r="H721" s="48"/>
      <c r="I721" s="76">
        <f>SUM(I737:I739)</f>
        <v>3</v>
      </c>
      <c r="J721" s="76">
        <f t="shared" ref="J721:T721" si="137">SUM(J737:J739)</f>
        <v>3147.34</v>
      </c>
      <c r="K721" s="76">
        <f t="shared" si="137"/>
        <v>0</v>
      </c>
      <c r="L721" s="76">
        <f t="shared" si="137"/>
        <v>90</v>
      </c>
      <c r="M721" s="76">
        <f t="shared" si="137"/>
        <v>3057.34</v>
      </c>
      <c r="N721" s="76">
        <f t="shared" si="137"/>
        <v>0</v>
      </c>
      <c r="O721" s="76">
        <f t="shared" si="137"/>
        <v>0</v>
      </c>
      <c r="P721" s="76">
        <f t="shared" si="137"/>
        <v>0</v>
      </c>
      <c r="Q721" s="76">
        <f t="shared" si="137"/>
        <v>0</v>
      </c>
      <c r="R721" s="76">
        <f t="shared" si="137"/>
        <v>0</v>
      </c>
      <c r="S721" s="76">
        <f t="shared" si="137"/>
        <v>0</v>
      </c>
      <c r="T721" s="76">
        <f t="shared" si="137"/>
        <v>0</v>
      </c>
      <c r="U721" s="46"/>
      <c r="V721" s="92"/>
    </row>
    <row r="722" s="8" customFormat="1" ht="60" customHeight="1" spans="1:22">
      <c r="A722" s="48">
        <v>1</v>
      </c>
      <c r="B722" s="46" t="s">
        <v>1699</v>
      </c>
      <c r="C722" s="61" t="s">
        <v>34</v>
      </c>
      <c r="D722" s="61" t="s">
        <v>1698</v>
      </c>
      <c r="E722" s="48" t="s">
        <v>1700</v>
      </c>
      <c r="F722" s="46" t="s">
        <v>1701</v>
      </c>
      <c r="G722" s="48">
        <v>2021.06</v>
      </c>
      <c r="H722" s="48">
        <v>2021</v>
      </c>
      <c r="I722" s="76">
        <v>1</v>
      </c>
      <c r="J722" s="76">
        <v>180</v>
      </c>
      <c r="K722" s="76"/>
      <c r="L722" s="76">
        <v>140</v>
      </c>
      <c r="M722" s="76">
        <v>40</v>
      </c>
      <c r="N722" s="76">
        <v>180</v>
      </c>
      <c r="O722" s="76">
        <v>170</v>
      </c>
      <c r="P722" s="76"/>
      <c r="Q722" s="76">
        <v>10</v>
      </c>
      <c r="R722" s="76"/>
      <c r="S722" s="76">
        <v>10</v>
      </c>
      <c r="T722" s="76"/>
      <c r="U722" s="64" t="s">
        <v>37</v>
      </c>
      <c r="V722" s="92"/>
    </row>
    <row r="723" s="8" customFormat="1" ht="57" customHeight="1" spans="1:22">
      <c r="A723" s="48">
        <v>2</v>
      </c>
      <c r="B723" s="64" t="s">
        <v>1702</v>
      </c>
      <c r="C723" s="61" t="s">
        <v>34</v>
      </c>
      <c r="D723" s="61" t="s">
        <v>1703</v>
      </c>
      <c r="E723" s="48" t="s">
        <v>1700</v>
      </c>
      <c r="F723" s="64" t="s">
        <v>1704</v>
      </c>
      <c r="G723" s="61">
        <v>2021.08</v>
      </c>
      <c r="H723" s="61">
        <v>2021</v>
      </c>
      <c r="I723" s="86">
        <v>1</v>
      </c>
      <c r="J723" s="86">
        <v>99.8</v>
      </c>
      <c r="K723" s="86"/>
      <c r="L723" s="86">
        <v>99.8</v>
      </c>
      <c r="M723" s="86"/>
      <c r="N723" s="86">
        <v>99.8</v>
      </c>
      <c r="O723" s="86">
        <v>0</v>
      </c>
      <c r="P723" s="86"/>
      <c r="Q723" s="86">
        <v>99.8</v>
      </c>
      <c r="R723" s="86"/>
      <c r="S723" s="86">
        <v>99.8</v>
      </c>
      <c r="T723" s="86"/>
      <c r="U723" s="64" t="s">
        <v>37</v>
      </c>
      <c r="V723" s="103"/>
    </row>
    <row r="724" s="8" customFormat="1" ht="59.1" customHeight="1" spans="1:22">
      <c r="A724" s="48">
        <v>3</v>
      </c>
      <c r="B724" s="46" t="s">
        <v>1705</v>
      </c>
      <c r="C724" s="61" t="s">
        <v>34</v>
      </c>
      <c r="D724" s="61" t="s">
        <v>1698</v>
      </c>
      <c r="E724" s="48" t="s">
        <v>1700</v>
      </c>
      <c r="F724" s="46" t="s">
        <v>1706</v>
      </c>
      <c r="G724" s="48">
        <v>2016.01</v>
      </c>
      <c r="H724" s="48">
        <v>2020</v>
      </c>
      <c r="I724" s="76">
        <v>1</v>
      </c>
      <c r="J724" s="76">
        <v>4714</v>
      </c>
      <c r="K724" s="76"/>
      <c r="L724" s="76">
        <v>4714</v>
      </c>
      <c r="M724" s="76"/>
      <c r="N724" s="76">
        <v>4714</v>
      </c>
      <c r="O724" s="76">
        <v>2496</v>
      </c>
      <c r="P724" s="76"/>
      <c r="Q724" s="76">
        <v>2218</v>
      </c>
      <c r="R724" s="76"/>
      <c r="S724" s="76">
        <v>2218</v>
      </c>
      <c r="T724" s="76"/>
      <c r="U724" s="64" t="s">
        <v>37</v>
      </c>
      <c r="V724" s="167" t="s">
        <v>1707</v>
      </c>
    </row>
    <row r="725" s="8" customFormat="1" ht="57.95" customHeight="1" spans="1:22">
      <c r="A725" s="48">
        <v>4</v>
      </c>
      <c r="B725" s="46" t="s">
        <v>1708</v>
      </c>
      <c r="C725" s="61" t="s">
        <v>34</v>
      </c>
      <c r="D725" s="61" t="s">
        <v>1698</v>
      </c>
      <c r="E725" s="48" t="s">
        <v>1700</v>
      </c>
      <c r="F725" s="46" t="s">
        <v>1709</v>
      </c>
      <c r="G725" s="48">
        <v>2018.01</v>
      </c>
      <c r="H725" s="48" t="s">
        <v>1511</v>
      </c>
      <c r="I725" s="76">
        <v>1</v>
      </c>
      <c r="J725" s="76">
        <v>136</v>
      </c>
      <c r="K725" s="76"/>
      <c r="L725" s="76"/>
      <c r="M725" s="76">
        <v>136</v>
      </c>
      <c r="N725" s="76">
        <v>136</v>
      </c>
      <c r="O725" s="76">
        <v>0</v>
      </c>
      <c r="P725" s="76"/>
      <c r="Q725" s="76">
        <f>SUM(J725*0.9)</f>
        <v>122.4</v>
      </c>
      <c r="R725" s="76"/>
      <c r="S725" s="76"/>
      <c r="T725" s="76">
        <f>SUM(M725*0.9)</f>
        <v>122.4</v>
      </c>
      <c r="U725" s="64" t="s">
        <v>37</v>
      </c>
      <c r="V725" s="92"/>
    </row>
    <row r="726" s="8" customFormat="1" ht="60.95" customHeight="1" spans="1:22">
      <c r="A726" s="48">
        <v>5</v>
      </c>
      <c r="B726" s="46" t="s">
        <v>1710</v>
      </c>
      <c r="C726" s="61" t="s">
        <v>34</v>
      </c>
      <c r="D726" s="61" t="s">
        <v>1698</v>
      </c>
      <c r="E726" s="48" t="s">
        <v>1700</v>
      </c>
      <c r="F726" s="46" t="s">
        <v>1711</v>
      </c>
      <c r="G726" s="48">
        <v>2019.01</v>
      </c>
      <c r="H726" s="48" t="s">
        <v>41</v>
      </c>
      <c r="I726" s="76">
        <v>1</v>
      </c>
      <c r="J726" s="76">
        <v>35</v>
      </c>
      <c r="K726" s="76"/>
      <c r="L726" s="76"/>
      <c r="M726" s="76">
        <v>35</v>
      </c>
      <c r="N726" s="76">
        <v>35</v>
      </c>
      <c r="O726" s="76">
        <v>0</v>
      </c>
      <c r="P726" s="76"/>
      <c r="Q726" s="76">
        <f>SUM(J726*0.9)</f>
        <v>31.5</v>
      </c>
      <c r="R726" s="76"/>
      <c r="S726" s="76"/>
      <c r="T726" s="76">
        <f>SUM(M726*0.9)</f>
        <v>31.5</v>
      </c>
      <c r="U726" s="64" t="s">
        <v>37</v>
      </c>
      <c r="V726" s="92"/>
    </row>
    <row r="727" s="8" customFormat="1" ht="66.95" customHeight="1" spans="1:22">
      <c r="A727" s="48">
        <v>6</v>
      </c>
      <c r="B727" s="46" t="s">
        <v>1712</v>
      </c>
      <c r="C727" s="61" t="s">
        <v>34</v>
      </c>
      <c r="D727" s="61" t="s">
        <v>1698</v>
      </c>
      <c r="E727" s="48" t="s">
        <v>1700</v>
      </c>
      <c r="F727" s="46" t="s">
        <v>1713</v>
      </c>
      <c r="G727" s="48">
        <v>2019.01</v>
      </c>
      <c r="H727" s="48" t="s">
        <v>41</v>
      </c>
      <c r="I727" s="76">
        <v>1</v>
      </c>
      <c r="J727" s="76">
        <v>20</v>
      </c>
      <c r="K727" s="76"/>
      <c r="L727" s="76"/>
      <c r="M727" s="76">
        <v>20</v>
      </c>
      <c r="N727" s="76">
        <v>20</v>
      </c>
      <c r="O727" s="76">
        <v>0</v>
      </c>
      <c r="P727" s="76"/>
      <c r="Q727" s="76">
        <f>SUM(J727*0.9)</f>
        <v>18</v>
      </c>
      <c r="R727" s="76"/>
      <c r="S727" s="76"/>
      <c r="T727" s="76">
        <f>SUM(M727*0.9)</f>
        <v>18</v>
      </c>
      <c r="U727" s="64" t="s">
        <v>37</v>
      </c>
      <c r="V727" s="92"/>
    </row>
    <row r="728" s="8" customFormat="1" ht="60.95" customHeight="1" spans="1:22">
      <c r="A728" s="48">
        <v>7</v>
      </c>
      <c r="B728" s="46" t="s">
        <v>1714</v>
      </c>
      <c r="C728" s="61" t="s">
        <v>34</v>
      </c>
      <c r="D728" s="61" t="s">
        <v>1698</v>
      </c>
      <c r="E728" s="48" t="s">
        <v>1700</v>
      </c>
      <c r="F728" s="46" t="s">
        <v>1715</v>
      </c>
      <c r="G728" s="48">
        <v>2020.05</v>
      </c>
      <c r="H728" s="48" t="s">
        <v>41</v>
      </c>
      <c r="I728" s="76">
        <v>1</v>
      </c>
      <c r="J728" s="76">
        <v>250</v>
      </c>
      <c r="K728" s="76"/>
      <c r="L728" s="76"/>
      <c r="M728" s="76">
        <v>250</v>
      </c>
      <c r="N728" s="76">
        <v>250</v>
      </c>
      <c r="O728" s="76">
        <v>0</v>
      </c>
      <c r="P728" s="76"/>
      <c r="Q728" s="76">
        <f>SUM(J728*0.9)</f>
        <v>225</v>
      </c>
      <c r="R728" s="76"/>
      <c r="S728" s="76"/>
      <c r="T728" s="76">
        <f>SUM(M728*0.9)</f>
        <v>225</v>
      </c>
      <c r="U728" s="64" t="s">
        <v>37</v>
      </c>
      <c r="V728" s="92"/>
    </row>
    <row r="729" s="8" customFormat="1" ht="65.1" customHeight="1" spans="1:22">
      <c r="A729" s="48">
        <v>8</v>
      </c>
      <c r="B729" s="46" t="s">
        <v>1716</v>
      </c>
      <c r="C729" s="61" t="s">
        <v>34</v>
      </c>
      <c r="D729" s="61" t="s">
        <v>1698</v>
      </c>
      <c r="E729" s="48" t="s">
        <v>1700</v>
      </c>
      <c r="F729" s="46" t="s">
        <v>1717</v>
      </c>
      <c r="G729" s="48">
        <v>2020.07</v>
      </c>
      <c r="H729" s="48" t="s">
        <v>41</v>
      </c>
      <c r="I729" s="76">
        <v>1</v>
      </c>
      <c r="J729" s="76">
        <v>393</v>
      </c>
      <c r="K729" s="76"/>
      <c r="L729" s="76"/>
      <c r="M729" s="76">
        <v>393</v>
      </c>
      <c r="N729" s="76">
        <v>393</v>
      </c>
      <c r="O729" s="76">
        <v>0</v>
      </c>
      <c r="P729" s="76"/>
      <c r="Q729" s="76">
        <f>SUM(J729*0.9)</f>
        <v>353.7</v>
      </c>
      <c r="R729" s="76"/>
      <c r="S729" s="76"/>
      <c r="T729" s="76">
        <f>SUM(M729*0.9)</f>
        <v>353.7</v>
      </c>
      <c r="U729" s="64" t="s">
        <v>37</v>
      </c>
      <c r="V729" s="92"/>
    </row>
    <row r="730" s="8" customFormat="1" ht="60" customHeight="1" spans="1:22">
      <c r="A730" s="48">
        <v>9</v>
      </c>
      <c r="B730" s="46" t="s">
        <v>1718</v>
      </c>
      <c r="C730" s="61" t="s">
        <v>34</v>
      </c>
      <c r="D730" s="61" t="s">
        <v>1698</v>
      </c>
      <c r="E730" s="48" t="s">
        <v>1700</v>
      </c>
      <c r="F730" s="46" t="s">
        <v>1719</v>
      </c>
      <c r="G730" s="48">
        <v>2020.06</v>
      </c>
      <c r="H730" s="48">
        <v>2020</v>
      </c>
      <c r="I730" s="76">
        <v>1</v>
      </c>
      <c r="J730" s="76">
        <v>68</v>
      </c>
      <c r="K730" s="76"/>
      <c r="L730" s="76"/>
      <c r="M730" s="76">
        <v>68</v>
      </c>
      <c r="N730" s="76">
        <v>68</v>
      </c>
      <c r="O730" s="76">
        <v>0</v>
      </c>
      <c r="P730" s="76"/>
      <c r="Q730" s="76">
        <v>20.4</v>
      </c>
      <c r="R730" s="76"/>
      <c r="S730" s="76"/>
      <c r="T730" s="76">
        <v>20.4</v>
      </c>
      <c r="U730" s="64" t="s">
        <v>37</v>
      </c>
      <c r="V730" s="92"/>
    </row>
    <row r="731" s="8" customFormat="1" ht="60" customHeight="1" spans="1:22">
      <c r="A731" s="48">
        <v>10</v>
      </c>
      <c r="B731" s="46" t="s">
        <v>1720</v>
      </c>
      <c r="C731" s="61" t="s">
        <v>34</v>
      </c>
      <c r="D731" s="61" t="s">
        <v>1698</v>
      </c>
      <c r="E731" s="48" t="s">
        <v>1700</v>
      </c>
      <c r="F731" s="46" t="s">
        <v>1721</v>
      </c>
      <c r="G731" s="48">
        <v>2020.09</v>
      </c>
      <c r="H731" s="48">
        <v>2020</v>
      </c>
      <c r="I731" s="76">
        <v>1</v>
      </c>
      <c r="J731" s="76">
        <v>48</v>
      </c>
      <c r="K731" s="76"/>
      <c r="L731" s="76"/>
      <c r="M731" s="76">
        <v>48</v>
      </c>
      <c r="N731" s="76">
        <v>48</v>
      </c>
      <c r="O731" s="76">
        <v>0</v>
      </c>
      <c r="P731" s="76"/>
      <c r="Q731" s="76">
        <v>30</v>
      </c>
      <c r="R731" s="76"/>
      <c r="S731" s="76"/>
      <c r="T731" s="76">
        <v>30</v>
      </c>
      <c r="U731" s="64" t="s">
        <v>37</v>
      </c>
      <c r="V731" s="92"/>
    </row>
    <row r="732" s="8" customFormat="1" ht="63" customHeight="1" spans="1:22">
      <c r="A732" s="48">
        <v>11</v>
      </c>
      <c r="B732" s="46" t="s">
        <v>1722</v>
      </c>
      <c r="C732" s="61" t="s">
        <v>34</v>
      </c>
      <c r="D732" s="61" t="s">
        <v>1698</v>
      </c>
      <c r="E732" s="48" t="s">
        <v>1700</v>
      </c>
      <c r="F732" s="46" t="s">
        <v>1723</v>
      </c>
      <c r="G732" s="48">
        <v>2021.01</v>
      </c>
      <c r="H732" s="48">
        <v>2021</v>
      </c>
      <c r="I732" s="76">
        <v>1</v>
      </c>
      <c r="J732" s="76">
        <v>95</v>
      </c>
      <c r="K732" s="76"/>
      <c r="L732" s="76"/>
      <c r="M732" s="76">
        <v>95</v>
      </c>
      <c r="N732" s="76">
        <v>95</v>
      </c>
      <c r="O732" s="76">
        <v>0</v>
      </c>
      <c r="P732" s="76"/>
      <c r="Q732" s="76">
        <f>SUM(J732*0.7)</f>
        <v>66.5</v>
      </c>
      <c r="R732" s="76"/>
      <c r="S732" s="76"/>
      <c r="T732" s="76">
        <f>SUM(M732*0.7)</f>
        <v>66.5</v>
      </c>
      <c r="U732" s="64" t="s">
        <v>37</v>
      </c>
      <c r="V732" s="92"/>
    </row>
    <row r="733" s="8" customFormat="1" ht="94.5" spans="1:22">
      <c r="A733" s="48">
        <v>12</v>
      </c>
      <c r="B733" s="46" t="s">
        <v>1724</v>
      </c>
      <c r="C733" s="61" t="s">
        <v>60</v>
      </c>
      <c r="D733" s="61" t="s">
        <v>1698</v>
      </c>
      <c r="E733" s="48" t="s">
        <v>1700</v>
      </c>
      <c r="F733" s="46" t="s">
        <v>1725</v>
      </c>
      <c r="G733" s="48">
        <v>2021.01</v>
      </c>
      <c r="H733" s="48" t="s">
        <v>845</v>
      </c>
      <c r="I733" s="76">
        <v>1</v>
      </c>
      <c r="J733" s="76">
        <v>5041.67</v>
      </c>
      <c r="K733" s="76"/>
      <c r="L733" s="76"/>
      <c r="M733" s="76">
        <v>5042</v>
      </c>
      <c r="N733" s="76">
        <v>300</v>
      </c>
      <c r="O733" s="76">
        <v>100</v>
      </c>
      <c r="P733" s="76">
        <f>SUM(J733*0.5)</f>
        <v>2520.835</v>
      </c>
      <c r="Q733" s="76">
        <f>SUM(J733*0.5)</f>
        <v>2520.835</v>
      </c>
      <c r="R733" s="76"/>
      <c r="S733" s="76"/>
      <c r="T733" s="76">
        <v>2521</v>
      </c>
      <c r="U733" s="46" t="s">
        <v>1726</v>
      </c>
      <c r="V733" s="232"/>
    </row>
    <row r="734" s="8" customFormat="1" ht="64.5" customHeight="1" spans="1:22">
      <c r="A734" s="48">
        <v>13</v>
      </c>
      <c r="B734" s="46" t="s">
        <v>1727</v>
      </c>
      <c r="C734" s="48" t="s">
        <v>60</v>
      </c>
      <c r="D734" s="61" t="s">
        <v>1698</v>
      </c>
      <c r="E734" s="48" t="s">
        <v>1700</v>
      </c>
      <c r="F734" s="46" t="s">
        <v>1728</v>
      </c>
      <c r="G734" s="48">
        <v>2021.11</v>
      </c>
      <c r="H734" s="48" t="s">
        <v>62</v>
      </c>
      <c r="I734" s="76">
        <v>1</v>
      </c>
      <c r="J734" s="76">
        <v>2866</v>
      </c>
      <c r="K734" s="120"/>
      <c r="L734" s="76"/>
      <c r="M734" s="76">
        <v>2866</v>
      </c>
      <c r="N734" s="76">
        <v>1600</v>
      </c>
      <c r="O734" s="76">
        <v>500</v>
      </c>
      <c r="P734" s="76">
        <v>1266</v>
      </c>
      <c r="Q734" s="76">
        <v>1000</v>
      </c>
      <c r="R734" s="120"/>
      <c r="S734" s="76"/>
      <c r="T734" s="76">
        <v>1000</v>
      </c>
      <c r="U734" s="46" t="s">
        <v>1729</v>
      </c>
      <c r="V734" s="232"/>
    </row>
    <row r="735" s="8" customFormat="1" ht="64.5" customHeight="1" spans="1:22">
      <c r="A735" s="48">
        <v>14</v>
      </c>
      <c r="B735" s="46" t="s">
        <v>1730</v>
      </c>
      <c r="C735" s="61" t="s">
        <v>60</v>
      </c>
      <c r="D735" s="61" t="s">
        <v>1698</v>
      </c>
      <c r="E735" s="48" t="s">
        <v>1700</v>
      </c>
      <c r="F735" s="46" t="s">
        <v>1731</v>
      </c>
      <c r="G735" s="48">
        <v>2021.01</v>
      </c>
      <c r="H735" s="48" t="s">
        <v>845</v>
      </c>
      <c r="I735" s="76">
        <v>1</v>
      </c>
      <c r="J735" s="76">
        <v>4495.23</v>
      </c>
      <c r="K735" s="76"/>
      <c r="L735" s="76">
        <v>4495.23</v>
      </c>
      <c r="M735" s="76">
        <v>0</v>
      </c>
      <c r="N735" s="76">
        <v>160</v>
      </c>
      <c r="O735" s="76">
        <v>0</v>
      </c>
      <c r="P735" s="76">
        <v>2248</v>
      </c>
      <c r="Q735" s="76">
        <v>2247.615</v>
      </c>
      <c r="R735" s="76"/>
      <c r="S735" s="76">
        <f>SUM(L735*0.5)</f>
        <v>2247.615</v>
      </c>
      <c r="T735" s="76"/>
      <c r="U735" s="233" t="s">
        <v>1732</v>
      </c>
      <c r="V735" s="232"/>
    </row>
    <row r="736" s="8" customFormat="1" ht="64.5" customHeight="1" spans="1:22">
      <c r="A736" s="48">
        <v>15</v>
      </c>
      <c r="B736" s="46" t="s">
        <v>1733</v>
      </c>
      <c r="C736" s="61" t="s">
        <v>69</v>
      </c>
      <c r="D736" s="61" t="s">
        <v>1734</v>
      </c>
      <c r="E736" s="48" t="s">
        <v>1700</v>
      </c>
      <c r="F736" s="46" t="s">
        <v>1735</v>
      </c>
      <c r="G736" s="48">
        <v>2022.03</v>
      </c>
      <c r="H736" s="48">
        <v>2022</v>
      </c>
      <c r="I736" s="76">
        <v>1</v>
      </c>
      <c r="J736" s="76">
        <v>96</v>
      </c>
      <c r="K736" s="76"/>
      <c r="L736" s="76"/>
      <c r="M736" s="76">
        <v>96</v>
      </c>
      <c r="N736" s="76"/>
      <c r="O736" s="76"/>
      <c r="P736" s="76">
        <v>96</v>
      </c>
      <c r="Q736" s="76">
        <f>P736*0.7</f>
        <v>67.2</v>
      </c>
      <c r="R736" s="76"/>
      <c r="S736" s="76"/>
      <c r="T736" s="76">
        <v>67.2</v>
      </c>
      <c r="U736" s="46" t="s">
        <v>1735</v>
      </c>
      <c r="V736" s="232" t="s">
        <v>1736</v>
      </c>
    </row>
    <row r="737" s="8" customFormat="1" ht="64.5" customHeight="1" spans="1:22">
      <c r="A737" s="48">
        <v>16</v>
      </c>
      <c r="B737" s="46" t="s">
        <v>1737</v>
      </c>
      <c r="C737" s="61" t="s">
        <v>116</v>
      </c>
      <c r="D737" s="61" t="s">
        <v>1698</v>
      </c>
      <c r="E737" s="48" t="s">
        <v>1700</v>
      </c>
      <c r="F737" s="46" t="s">
        <v>1738</v>
      </c>
      <c r="G737" s="48"/>
      <c r="H737" s="48"/>
      <c r="I737" s="76">
        <v>1</v>
      </c>
      <c r="J737" s="76">
        <v>180</v>
      </c>
      <c r="K737" s="76"/>
      <c r="L737" s="76"/>
      <c r="M737" s="76">
        <v>180</v>
      </c>
      <c r="N737" s="76"/>
      <c r="O737" s="76"/>
      <c r="P737" s="76"/>
      <c r="Q737" s="76"/>
      <c r="R737" s="76"/>
      <c r="S737" s="76"/>
      <c r="T737" s="76"/>
      <c r="U737" s="64" t="s">
        <v>118</v>
      </c>
      <c r="V737" s="232" t="s">
        <v>1739</v>
      </c>
    </row>
    <row r="738" s="8" customFormat="1" ht="64.5" customHeight="1" spans="1:22">
      <c r="A738" s="48">
        <v>17</v>
      </c>
      <c r="B738" s="46" t="s">
        <v>1740</v>
      </c>
      <c r="C738" s="61" t="s">
        <v>116</v>
      </c>
      <c r="D738" s="61" t="s">
        <v>1698</v>
      </c>
      <c r="E738" s="48" t="s">
        <v>1700</v>
      </c>
      <c r="F738" s="46" t="s">
        <v>1741</v>
      </c>
      <c r="G738" s="48"/>
      <c r="H738" s="48"/>
      <c r="I738" s="76">
        <v>1</v>
      </c>
      <c r="J738" s="76">
        <v>2219.34</v>
      </c>
      <c r="K738" s="76"/>
      <c r="L738" s="76"/>
      <c r="M738" s="76">
        <v>2219.34</v>
      </c>
      <c r="N738" s="76"/>
      <c r="O738" s="76"/>
      <c r="P738" s="76"/>
      <c r="Q738" s="76"/>
      <c r="R738" s="76"/>
      <c r="S738" s="76"/>
      <c r="T738" s="76"/>
      <c r="U738" s="64" t="s">
        <v>118</v>
      </c>
      <c r="V738" s="232" t="s">
        <v>1742</v>
      </c>
    </row>
    <row r="739" s="8" customFormat="1" ht="75" customHeight="1" spans="1:22">
      <c r="A739" s="48">
        <v>18</v>
      </c>
      <c r="B739" s="46" t="s">
        <v>1743</v>
      </c>
      <c r="C739" s="61" t="s">
        <v>116</v>
      </c>
      <c r="D739" s="61" t="s">
        <v>1698</v>
      </c>
      <c r="E739" s="48" t="s">
        <v>1700</v>
      </c>
      <c r="F739" s="46" t="s">
        <v>1744</v>
      </c>
      <c r="G739" s="48"/>
      <c r="H739" s="48"/>
      <c r="I739" s="76">
        <v>1</v>
      </c>
      <c r="J739" s="76">
        <v>748</v>
      </c>
      <c r="K739" s="76"/>
      <c r="L739" s="76">
        <v>90</v>
      </c>
      <c r="M739" s="76">
        <v>658</v>
      </c>
      <c r="N739" s="76"/>
      <c r="O739" s="76"/>
      <c r="P739" s="76"/>
      <c r="Q739" s="76"/>
      <c r="R739" s="76"/>
      <c r="S739" s="76"/>
      <c r="T739" s="76"/>
      <c r="U739" s="64" t="s">
        <v>118</v>
      </c>
      <c r="V739" s="232" t="s">
        <v>1745</v>
      </c>
    </row>
    <row r="755" spans="22:22">
      <c r="V755" s="15"/>
    </row>
    <row r="756" spans="22:22">
      <c r="V756" s="15"/>
    </row>
    <row r="757" spans="22:22">
      <c r="V757" s="15"/>
    </row>
    <row r="758" spans="22:22">
      <c r="V758" s="15"/>
    </row>
    <row r="759" spans="22:22">
      <c r="V759" s="15"/>
    </row>
    <row r="760" spans="22:22">
      <c r="V760" s="15"/>
    </row>
    <row r="761" spans="22:22">
      <c r="V761" s="15"/>
    </row>
    <row r="762" spans="22:22">
      <c r="V762" s="15"/>
    </row>
  </sheetData>
  <autoFilter ref="A3:V740">
    <extLst/>
  </autoFilter>
  <mergeCells count="140">
    <mergeCell ref="A1:B1"/>
    <mergeCell ref="A2:V2"/>
    <mergeCell ref="K3:M3"/>
    <mergeCell ref="R3:T3"/>
    <mergeCell ref="A5:E5"/>
    <mergeCell ref="A6:E6"/>
    <mergeCell ref="A7:E7"/>
    <mergeCell ref="A8:E8"/>
    <mergeCell ref="A9:E9"/>
    <mergeCell ref="A10:E10"/>
    <mergeCell ref="A11:E11"/>
    <mergeCell ref="A12:E12"/>
    <mergeCell ref="A13:E13"/>
    <mergeCell ref="A14:E14"/>
    <mergeCell ref="A15:E15"/>
    <mergeCell ref="A47:E47"/>
    <mergeCell ref="A48:E48"/>
    <mergeCell ref="A49:E49"/>
    <mergeCell ref="A50:E50"/>
    <mergeCell ref="A51:E51"/>
    <mergeCell ref="A52:E52"/>
    <mergeCell ref="A69:E69"/>
    <mergeCell ref="A70:E70"/>
    <mergeCell ref="A71:E71"/>
    <mergeCell ref="A72:E72"/>
    <mergeCell ref="A73:E73"/>
    <mergeCell ref="A74:E74"/>
    <mergeCell ref="A91:E91"/>
    <mergeCell ref="A92:E92"/>
    <mergeCell ref="A93:E93"/>
    <mergeCell ref="A94:E94"/>
    <mergeCell ref="A95:E95"/>
    <mergeCell ref="A96:E96"/>
    <mergeCell ref="A198:E198"/>
    <mergeCell ref="A199:E199"/>
    <mergeCell ref="A200:E200"/>
    <mergeCell ref="A201:E201"/>
    <mergeCell ref="A202:E202"/>
    <mergeCell ref="A203:E203"/>
    <mergeCell ref="A244:E244"/>
    <mergeCell ref="A245:E245"/>
    <mergeCell ref="A246:E246"/>
    <mergeCell ref="A247:E247"/>
    <mergeCell ref="A248:E248"/>
    <mergeCell ref="A249:E249"/>
    <mergeCell ref="A260:E260"/>
    <mergeCell ref="A261:E261"/>
    <mergeCell ref="A262:E262"/>
    <mergeCell ref="A263:E263"/>
    <mergeCell ref="A264:E264"/>
    <mergeCell ref="A265:E265"/>
    <mergeCell ref="A306:E306"/>
    <mergeCell ref="A307:E307"/>
    <mergeCell ref="A308:E308"/>
    <mergeCell ref="A309:E309"/>
    <mergeCell ref="A310:E310"/>
    <mergeCell ref="A311:E311"/>
    <mergeCell ref="A335:E335"/>
    <mergeCell ref="A336:E336"/>
    <mergeCell ref="A337:E337"/>
    <mergeCell ref="A338:E338"/>
    <mergeCell ref="A339:E339"/>
    <mergeCell ref="A340:E340"/>
    <mergeCell ref="A397:E397"/>
    <mergeCell ref="A398:E398"/>
    <mergeCell ref="A399:E399"/>
    <mergeCell ref="A400:E400"/>
    <mergeCell ref="A401:E401"/>
    <mergeCell ref="A402:E402"/>
    <mergeCell ref="A445:E445"/>
    <mergeCell ref="A446:E446"/>
    <mergeCell ref="A447:E447"/>
    <mergeCell ref="A448:E448"/>
    <mergeCell ref="A449:E449"/>
    <mergeCell ref="A450:E450"/>
    <mergeCell ref="A514:E514"/>
    <mergeCell ref="A515:E515"/>
    <mergeCell ref="A516:E516"/>
    <mergeCell ref="A517:E517"/>
    <mergeCell ref="A518:E518"/>
    <mergeCell ref="A519:E519"/>
    <mergeCell ref="A538:E538"/>
    <mergeCell ref="A539:E539"/>
    <mergeCell ref="A540:E540"/>
    <mergeCell ref="A541:E541"/>
    <mergeCell ref="A542:E542"/>
    <mergeCell ref="A543:E543"/>
    <mergeCell ref="A569:E569"/>
    <mergeCell ref="A570:E570"/>
    <mergeCell ref="A571:E571"/>
    <mergeCell ref="A572:E572"/>
    <mergeCell ref="A573:E573"/>
    <mergeCell ref="A574:E574"/>
    <mergeCell ref="A601:E601"/>
    <mergeCell ref="A602:E602"/>
    <mergeCell ref="A603:E603"/>
    <mergeCell ref="A604:E604"/>
    <mergeCell ref="A605:E605"/>
    <mergeCell ref="A606:E606"/>
    <mergeCell ref="A623:E623"/>
    <mergeCell ref="A624:E624"/>
    <mergeCell ref="A625:E625"/>
    <mergeCell ref="A626:E626"/>
    <mergeCell ref="A627:E627"/>
    <mergeCell ref="A628:E628"/>
    <mergeCell ref="A640:E640"/>
    <mergeCell ref="A641:E641"/>
    <mergeCell ref="A642:E642"/>
    <mergeCell ref="A643:E643"/>
    <mergeCell ref="A644:E644"/>
    <mergeCell ref="A645:E645"/>
    <mergeCell ref="A684:E684"/>
    <mergeCell ref="A685:E685"/>
    <mergeCell ref="A686:E686"/>
    <mergeCell ref="A687:E687"/>
    <mergeCell ref="A688:E688"/>
    <mergeCell ref="A689:E689"/>
    <mergeCell ref="A716:E716"/>
    <mergeCell ref="A717:E717"/>
    <mergeCell ref="A718:E718"/>
    <mergeCell ref="A719:E719"/>
    <mergeCell ref="A720:E720"/>
    <mergeCell ref="A721:E721"/>
    <mergeCell ref="A3:A4"/>
    <mergeCell ref="B3:B4"/>
    <mergeCell ref="C3:C4"/>
    <mergeCell ref="D3:D4"/>
    <mergeCell ref="E3:E4"/>
    <mergeCell ref="F3:F4"/>
    <mergeCell ref="G3:G4"/>
    <mergeCell ref="H3:H4"/>
    <mergeCell ref="I3:I4"/>
    <mergeCell ref="J3:J4"/>
    <mergeCell ref="N3:N4"/>
    <mergeCell ref="O3:O4"/>
    <mergeCell ref="P3:P4"/>
    <mergeCell ref="Q3:Q4"/>
    <mergeCell ref="U3:U4"/>
    <mergeCell ref="V3:V4"/>
    <mergeCell ref="V755:V762"/>
  </mergeCells>
  <conditionalFormatting sqref="B16:B46">
    <cfRule type="duplicateValues" dxfId="0" priority="1"/>
  </conditionalFormatting>
  <conditionalFormatting sqref="B43:B44">
    <cfRule type="duplicateValues" dxfId="0" priority="10"/>
  </conditionalFormatting>
  <conditionalFormatting sqref="B45:B46 B16:B42">
    <cfRule type="duplicateValues" dxfId="0" priority="9"/>
  </conditionalFormatting>
  <conditionalFormatting sqref="B45:B46 B29:B40">
    <cfRule type="duplicateValues" dxfId="0" priority="6"/>
    <cfRule type="duplicateValues" dxfId="1" priority="7" stopIfTrue="1"/>
  </conditionalFormatting>
  <dataValidations count="1">
    <dataValidation type="textLength" operator="between" allowBlank="1" showInputMessage="1" showErrorMessage="1" sqref="F76">
      <formula1>0</formula1>
      <formula2>320</formula2>
    </dataValidation>
  </dataValidations>
  <pageMargins left="0.52" right="0.708661417322835" top="0.47" bottom="0.43" header="0.31496062992126" footer="0.31496062992126"/>
  <pageSetup paperSize="8" scale="54" fitToHeight="0" orientation="landscape"/>
  <headerFooter/>
  <ignoredErrors>
    <ignoredError sqref="I246:I247 I540 I626:T628 I6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附件3（镇街项目）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 </cp:lastModifiedBy>
  <dcterms:created xsi:type="dcterms:W3CDTF">2006-09-16T00:00:00Z</dcterms:created>
  <cp:lastPrinted>2022-02-09T02:27:00Z</cp:lastPrinted>
  <dcterms:modified xsi:type="dcterms:W3CDTF">2022-08-31T03:47:28Z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AD7B5E1402574966BDD7F819CC3A2D6C</vt:lpwstr>
  </property>
  <property fmtid="{D5CDD505-2E9C-101B-9397-08002B2CF9AE}" pid="3" name="KSOProductBuildVer">
    <vt:lpwstr>2052-11.1.0.11365</vt:lpwstr>
  </property>
</Properties>
</file>