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附件2（PPP项目）" sheetId="1" r:id="rId1"/>
  </sheets>
  <definedNames>
    <definedName name="_xlnm.Print_Titles" localSheetId="0">'附件2（PPP项目）'!$3:$4</definedName>
    <definedName name="_xlnm.Print_Area" localSheetId="0">'附件2（PPP项目）'!$A$1:$O$88</definedName>
  </definedNames>
  <calcPr calcId="144525"/>
</workbook>
</file>

<file path=xl/sharedStrings.xml><?xml version="1.0" encoding="utf-8"?>
<sst xmlns="http://schemas.openxmlformats.org/spreadsheetml/2006/main" count="455" uniqueCount="187">
  <si>
    <t>附件2</t>
  </si>
  <si>
    <t>长沙县2022年政府投资项目计划（第二类：PPP项目）</t>
  </si>
  <si>
    <t>序号</t>
  </si>
  <si>
    <t>项目名称</t>
  </si>
  <si>
    <t>建设    性质</t>
  </si>
  <si>
    <t>建设地点</t>
  </si>
  <si>
    <t>责任单位</t>
  </si>
  <si>
    <t>总建设规模和内容</t>
  </si>
  <si>
    <t>开工时间
(年、月)</t>
  </si>
  <si>
    <t>建设周期（年）</t>
  </si>
  <si>
    <t>个数</t>
  </si>
  <si>
    <t>估算总投资</t>
  </si>
  <si>
    <t>截至2021年底累计完成投资</t>
  </si>
  <si>
    <t>截至2021年底县已拨付资金</t>
  </si>
  <si>
    <t>2022年计划投资</t>
  </si>
  <si>
    <t>2022年主要建设
内容</t>
  </si>
  <si>
    <t>项目建设必要性及依据</t>
  </si>
  <si>
    <t>合  计</t>
  </si>
  <si>
    <t>已竣工项目</t>
  </si>
  <si>
    <t>续建项目</t>
  </si>
  <si>
    <t>新建项目</t>
  </si>
  <si>
    <t>预备项目</t>
  </si>
  <si>
    <t>县城管局</t>
  </si>
  <si>
    <t>小  计</t>
  </si>
  <si>
    <t>望仙东路（一期）</t>
  </si>
  <si>
    <t>已竣工</t>
  </si>
  <si>
    <t>星沙街道</t>
  </si>
  <si>
    <t>东八线至东十二线，长3.2千米，宽36米，一期为东八线至东十线，长1.386千米。</t>
  </si>
  <si>
    <t>2015-2017</t>
  </si>
  <si>
    <t>支付政府付费。</t>
  </si>
  <si>
    <t>宁华南路</t>
  </si>
  <si>
    <t>开元路到凉塘路，长度约0.5公里，路幅宽度约26米。</t>
  </si>
  <si>
    <t>东八线电力走廊公共绿地（星城公园）一期建设</t>
  </si>
  <si>
    <t>完成东八路（开元路-望仙路段）公园建设。</t>
  </si>
  <si>
    <t>2015-2019</t>
  </si>
  <si>
    <t>东一路（望仙路-北斗路）提质改造</t>
  </si>
  <si>
    <t>长2.183千米，车行道宽12米，道路加铺沥青，人行道改造。</t>
  </si>
  <si>
    <t>2015-2016</t>
  </si>
  <si>
    <t>板仓路（开元路至盼盼路）提质改造</t>
  </si>
  <si>
    <t>长约3.5千米，车行道宽12米，道路加宽至双向四车道，白改黑，人行道改造。</t>
  </si>
  <si>
    <t>2015-2018</t>
  </si>
  <si>
    <t>星沙联络线（长沙县段）</t>
  </si>
  <si>
    <t>湘龙街道</t>
  </si>
  <si>
    <t>连接捞刀河东岸至月形山收费站，长4.73千米，捞刀河东岸至万家丽北路为城市快速干道，设计时速80千米/小时，双向12车道，路幅宽47.5米-75米。万家丽北路以东为城市主干道，设计时速60千米/小时，双向6-8车道，路幅宽39.5米-58米。</t>
  </si>
  <si>
    <t>安沙物流大道二期（东向）</t>
  </si>
  <si>
    <t>安沙镇</t>
  </si>
  <si>
    <t>西起G107，东至香堤北路，长约1590米，规划城市主干道，路幅宽36米，设计时速50千米/小时，双向6车道。</t>
  </si>
  <si>
    <t>星沙生态公园二期（五标）</t>
  </si>
  <si>
    <t>位于开元西路至水渡河路，京珠高速与京珠西辅道之间，占地1041公顷，总投资4800万。</t>
  </si>
  <si>
    <t>湘绣路西延（石塘路）</t>
  </si>
  <si>
    <t>锦绣路至万家丽路，长750米，宽26米。设计时速40千米/小时，城市次干道，双向4车道。</t>
  </si>
  <si>
    <t>2016-2018</t>
  </si>
  <si>
    <t>龙塘水体公园</t>
  </si>
  <si>
    <t>位于东八路与东九路之间的开元路两侧，完善水库水体、周边游道、景观工程等。</t>
  </si>
  <si>
    <t>2016-2019</t>
  </si>
  <si>
    <t>捞刀河南路（城北污水厂至万家丽北路）</t>
  </si>
  <si>
    <t>捞刀河南路东起城北污水厂西至万家丽北路，长1.6千米，路幅宽30米，双向4车道，设计时速40千米/小时，工程完善该段道路及污水管道的建设。</t>
  </si>
  <si>
    <t>凉塘路（西霞-物贸段）</t>
  </si>
  <si>
    <t>长400米，车行道宽20米，绿化、亮化、管线、人行道改造。双向4车道，城市次干道，设计时速40千米/小时。</t>
  </si>
  <si>
    <t>2017-2018</t>
  </si>
  <si>
    <t>东升路、北斗路提质改造</t>
  </si>
  <si>
    <t>东升路(开元路-星沙一桥)、北斗路（星沙一桥-星沙大道）长2000米，面积5万平方米米。双向2车道，城市次干道，设计时速30千米/小时。</t>
  </si>
  <si>
    <t>湘龙西路(含土桥撇洪渠)</t>
  </si>
  <si>
    <t>新建双孔高排箱涵2孔×3.5米宽×3.0米高，长856米；3孔×4米宽×2.4米高，长747米。其他各种单孔箱涵861米，各种管涵3150米，各种涵闸5座。道路西起捞刀河东岸东至苑景路，全长1211.618米，路幅宽50米，设计时速40千米/小时，双向4车道。</t>
  </si>
  <si>
    <t>2017-2019</t>
  </si>
  <si>
    <t>龙塘小学与国防科大间道路</t>
  </si>
  <si>
    <t>起于万家丽路，止于湘龙西路，长1332米，宽12米。设计时速40千米/小时，城市支路，双向2车道。</t>
  </si>
  <si>
    <t>2016-2020</t>
  </si>
  <si>
    <t>东六线下穿长永高速通道</t>
  </si>
  <si>
    <t>东六线宽60米，下穿长永高速，通道长约80米。另为三一收费站扩容、东移增设一孔桥，长20米。</t>
  </si>
  <si>
    <t>2018-2020</t>
  </si>
  <si>
    <t>板仓路跨长永高速桥拓宽工程</t>
  </si>
  <si>
    <t>改造利用东半幅原老桥16米宽，拓宽新建西半幅桥梁16米，桥梁长80米，双向4车道加非机动车道以及人行道。</t>
  </si>
  <si>
    <t>2019-2020</t>
  </si>
  <si>
    <t>东十一线</t>
  </si>
  <si>
    <t>长龙街道</t>
  </si>
  <si>
    <t>长永高速至滨湖路，长2.42千米，宽46米。设计时速60千米/小时，城市主干道，双向6车道。</t>
  </si>
  <si>
    <t>2016-2021</t>
  </si>
  <si>
    <t>凉塘东路</t>
  </si>
  <si>
    <t>东七线至东十线，长约2千米，宽30米。双向4车道，城市次干道，设计时速40千米/小时。</t>
  </si>
  <si>
    <t>2018-2021</t>
  </si>
  <si>
    <t>滨湖西路（万家丽北路-愿景路）</t>
  </si>
  <si>
    <t>万家丽北路至愿景路，长约0.95千米，宽40米。双向4车道，设计时速40千米/小时，城市次干道。</t>
  </si>
  <si>
    <t>香堤北路</t>
  </si>
  <si>
    <t>续建</t>
  </si>
  <si>
    <t>香堤路北延（接香堤路，含捞刀河大桥，长约452米），南起香堤路，北至物流大道，全长2.43千米，城市主干道，路幅宽36米，设计时速50千米/小时，双向6车道。</t>
  </si>
  <si>
    <t>2019-2022</t>
  </si>
  <si>
    <t>完成项目建设。</t>
  </si>
  <si>
    <t>长县发改投〔2015〕21号</t>
  </si>
  <si>
    <t>东十线</t>
  </si>
  <si>
    <t>长永高速至滨湖路，长2.42千米，宽46米，一期为开元路至滨湖路，长1.654千米。双向4车道，设计时速40千米/小时。</t>
  </si>
  <si>
    <t>2020-2022</t>
  </si>
  <si>
    <t>长县发改投〔2014〕108号</t>
  </si>
  <si>
    <t>县交通局</t>
  </si>
  <si>
    <t>机场大道</t>
  </si>
  <si>
    <t>黄花镇</t>
  </si>
  <si>
    <t>长沙县运通建设开发有限公司</t>
  </si>
  <si>
    <t>机场大道为市政道路长4760米，宽75米；人民路以南设有4500米高架桥。</t>
  </si>
  <si>
    <t>机场联络线PPP子项目</t>
  </si>
  <si>
    <t>金阳大道</t>
  </si>
  <si>
    <t>金阳大道东段为一级公路，长6816米，宽28米；金阳大道西段为市政道路长1017米，宽46米。</t>
  </si>
  <si>
    <t>盼盼路东延线（龙峰大道-黄金大道）</t>
  </si>
  <si>
    <t>空港城片区</t>
  </si>
  <si>
    <t>按城市主干路标准设计，设计车速60千米/小时，双向8车道，西起龙峰大道，东至黄金大道，全长1.91千米。</t>
  </si>
  <si>
    <t>长县政纪〔2019〕6号</t>
  </si>
  <si>
    <t>万家丽北路安沙连接线（G107至黄兴大道北延线段）</t>
  </si>
  <si>
    <t>新建</t>
  </si>
  <si>
    <t>本项目为城市主干道，全长约2800米，宽约51米，设计时速50千米/小时。</t>
  </si>
  <si>
    <t>2022-2024</t>
  </si>
  <si>
    <t>完成项目部分前期手续，启动捞刀河大桥建设。</t>
  </si>
  <si>
    <t>现名：物流大道（金安大道）</t>
  </si>
  <si>
    <t>万家丽北路至北横线</t>
  </si>
  <si>
    <t>预备</t>
  </si>
  <si>
    <t>万家丽北路至北横线道路建设。</t>
  </si>
  <si>
    <t>2023-2025</t>
  </si>
  <si>
    <t>启动前期手续的办理。</t>
  </si>
  <si>
    <t>黄花综保区</t>
  </si>
  <si>
    <t>长沙黄花综保区PPP（首期）项目</t>
  </si>
  <si>
    <t>长沙黄花综合保税区</t>
  </si>
  <si>
    <t>1.综保区A区市政（保税大道、综一路、综二路、巡逻道及围网和厂间道路；2.BC区市政（园三路、下穿机场高速隧道、综一路跨线桥、综二路跨线桥、巡三路跨线桥、通关大道及下穿机场大道隧道）；3.房建一二标：综合大楼及地下室、通关大楼、标准厂房1号栋、标准仓库1号栋、监管仓库、冷链仓库1号栋和北卡口；4.房建三标：标准厂房2号栋、标准仓库2号栋-5号栋；5.房建四标：标准仓库6号栋、7号栋、8号栋，厂房3号栋、4号栋，冷链仓库2号栋、3号栋；6.进出口商品交易展示中心项目；7.房建五标：标准仓库9号-12号栋。</t>
  </si>
  <si>
    <t>政府付费</t>
  </si>
  <si>
    <t>综保区PPP项目</t>
  </si>
  <si>
    <t>自贸临空区管委会</t>
  </si>
  <si>
    <t>天祥东路</t>
  </si>
  <si>
    <t>自贸临空区</t>
  </si>
  <si>
    <t>西起于龙峰大道，东止于莲湖塘北路，长2.09千米，20米宽。</t>
  </si>
  <si>
    <t>空港城PPP子项目</t>
  </si>
  <si>
    <t>合心东路</t>
  </si>
  <si>
    <t>西起于龙峰大道，东止于小康南路，长0.71千米，26米宽。</t>
  </si>
  <si>
    <t>交通疏解应急工程</t>
  </si>
  <si>
    <t>临空南路约160米，大元东路约410米。</t>
  </si>
  <si>
    <t>高塘路</t>
  </si>
  <si>
    <t>西起盛祥路，东至小康南路，全长0.5千米，道路宽度36米。</t>
  </si>
  <si>
    <t>2018-2019</t>
  </si>
  <si>
    <t>机场联络线南延线</t>
  </si>
  <si>
    <t>北起厦门航空，南至黄江大道，全长4.84千米，道路宽度28米。</t>
  </si>
  <si>
    <t>盛祥路</t>
  </si>
  <si>
    <t>北起思源东路，南至机场高速北辅道，全长2.61千米，道路宽度26米。</t>
  </si>
  <si>
    <t>小康南路</t>
  </si>
  <si>
    <t>北起思源东路，南至大元东路，全长1.5千米，道路宽度30米。</t>
  </si>
  <si>
    <t>莲湖塘北路</t>
  </si>
  <si>
    <t>北起人民东路，南至机场高速，全长1.98千米，道路宽度20米。</t>
  </si>
  <si>
    <t>2017-2020</t>
  </si>
  <si>
    <t>天祥路（机场综合配套服务区）</t>
  </si>
  <si>
    <t>西起莲湖塘北路，东至临空北路，全长0.17千米，道路宽度20米。</t>
  </si>
  <si>
    <t>鹏盛路</t>
  </si>
  <si>
    <t>北起思源东路，南至大元东路，全长1.4千米，道路宽度30米/20米。</t>
  </si>
  <si>
    <t>支付尾款。</t>
  </si>
  <si>
    <t>大元东路</t>
  </si>
  <si>
    <t>西起于龙峰大道，东止于莲湖塘北路，长1.92千米，46米宽。</t>
  </si>
  <si>
    <t>2016-2017</t>
  </si>
  <si>
    <t>思源东路</t>
  </si>
  <si>
    <t>西起龙峰大道，东至机场大道，全长2.99千米，道路宽度36米。</t>
  </si>
  <si>
    <t>2017-2021</t>
  </si>
  <si>
    <t>绿化提质</t>
  </si>
  <si>
    <t>黄金大道A段（漓湘路至机场高速），机场综合配套服务区内临空南路、天祥路、大元路道路绿化提质。</t>
  </si>
  <si>
    <t>龙峰大道</t>
  </si>
  <si>
    <t>北起潇湘东路，南至机场高速，全长4.48千米，道路宽度58米。</t>
  </si>
  <si>
    <t>机场高速北辅道</t>
  </si>
  <si>
    <t>西起龙峰大道，东至机场高速管理处，全长1.07千米，道路宽度20米。</t>
  </si>
  <si>
    <t>临空北路</t>
  </si>
  <si>
    <t>南起人民东路，西接黄金大道，全长1.98千米，道路宽度36米。</t>
  </si>
  <si>
    <t>公厕与垃圾站</t>
  </si>
  <si>
    <t>新建2个公厕垃圾站，分别选址于小康南路与人民路交叉口东南角和莲湖塘北路与天祥路交叉口西南侧，建筑面积均为220.58平方米。</t>
  </si>
  <si>
    <t>广告位</t>
  </si>
  <si>
    <t>PPP区域广告位布设及候车亭建设。</t>
  </si>
  <si>
    <t>2020-2021</t>
  </si>
  <si>
    <t>思源东路南侧管线保护绿带</t>
  </si>
  <si>
    <t>对思源东路南侧（龙峰大道至机场大道段）48米规划绿带内的1根DN2200长沙引水管道、2根DN600自来水管、1根DN300次高压燃气管进行保护及管线保护带绿化建设。</t>
  </si>
  <si>
    <t>临空经济区公共绿地</t>
  </si>
  <si>
    <t>占地面积约240亩，包括公共绿地建设和公共停车场及配套道路建设。</t>
  </si>
  <si>
    <t>生活配套服务中心</t>
  </si>
  <si>
    <t>占地面积约12.46亩，总建筑面积18314.17平方米，本项目建筑内设置有智能自选市场、超市商业配套、社区服务用房、老年托管、人才公寓等，并配套建设地下停车场、给排水、供配水、道路、绿化亮化等基础设施。</t>
  </si>
  <si>
    <t>临空物流园配套服务区</t>
  </si>
  <si>
    <t>建设内容包括服务中心、辅助楼等相应的配套设施及建设用地范围内的场地硬化、绿化、道路等。</t>
  </si>
  <si>
    <t>上水塘公共绿地</t>
  </si>
  <si>
    <t>占地面积约88亩，公共绿地建设及配套设施建设。</t>
  </si>
  <si>
    <t>公共停车场</t>
  </si>
  <si>
    <t>公共停车场及配套设施建设，位于上水塘公共绿地南侧。</t>
  </si>
  <si>
    <t>完成项目建设和竣工验收。</t>
  </si>
  <si>
    <t>人民东路公共绿地</t>
  </si>
  <si>
    <t>占地面积约130亩，公共绿地建设及配套设施建设。</t>
  </si>
  <si>
    <t>2021-2022</t>
  </si>
  <si>
    <t>农贸市场二（思源路南侧生活配套服务中心）</t>
  </si>
  <si>
    <t>拟选址位于思源路与鹏盛路东南角地块，占地面积约20亩。</t>
  </si>
  <si>
    <t>能源站</t>
  </si>
  <si>
    <t>包括3个加油站建设。</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</si>
</sst>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4" formatCode="_ &quot;￥&quot;* #,##0.00_ ;_ &quot;￥&quot;* \-#,##0.00_ ;_ &quot;￥&quot;* &quot;-&quot;??_ ;_ @_ "/>
    <numFmt numFmtId="176" formatCode="0_ "/>
    <numFmt numFmtId="41" formatCode="_ * #,##0_ ;_ * \-#,##0_ ;_ * &quot;-&quot;_ ;_ @_ "/>
    <numFmt numFmtId="177" formatCode="0.00_ "/>
  </numFmts>
  <fonts count="28">
    <font>
      <sz val="11"/>
      <color theme="1"/>
      <name val="宋体"/>
      <charset val="134"/>
      <scheme val="minor"/>
    </font>
    <font>
      <sz val="11"/>
      <name val="宋体"/>
      <charset val="134"/>
      <scheme val="minor"/>
    </font>
    <font>
      <b/>
      <sz val="11"/>
      <name val="宋体"/>
      <charset val="134"/>
      <scheme val="minor"/>
    </font>
    <font>
      <sz val="11"/>
      <name val="Tahoma"/>
      <charset val="134"/>
    </font>
    <font>
      <sz val="12"/>
      <name val="黑体"/>
      <charset val="134"/>
    </font>
    <font>
      <sz val="22"/>
      <name val="方正小标宋简体"/>
      <charset val="134"/>
    </font>
    <font>
      <b/>
      <sz val="11"/>
      <name val="宋体"/>
      <charset val="134"/>
    </font>
    <font>
      <sz val="11"/>
      <name val="宋体"/>
      <charset val="134"/>
    </font>
    <font>
      <sz val="11"/>
      <color rgb="FFFA7D00"/>
      <name val="宋体"/>
      <charset val="0"/>
      <scheme val="minor"/>
    </font>
    <font>
      <i/>
      <sz val="11"/>
      <color rgb="FF7F7F7F"/>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b/>
      <sz val="11"/>
      <color theme="3"/>
      <name val="宋体"/>
      <charset val="134"/>
      <scheme val="minor"/>
    </font>
    <font>
      <sz val="12"/>
      <name val="宋体"/>
      <charset val="134"/>
    </font>
    <font>
      <sz val="11"/>
      <color theme="0"/>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8"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5"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3" borderId="6" applyNumberFormat="0" applyFont="0" applyAlignment="0" applyProtection="0">
      <alignment vertical="center"/>
    </xf>
    <xf numFmtId="0" fontId="15" fillId="24"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4" fillId="0" borderId="11" applyNumberFormat="0" applyFill="0" applyAlignment="0" applyProtection="0">
      <alignment vertical="center"/>
    </xf>
    <xf numFmtId="0" fontId="20" fillId="0" borderId="11" applyNumberFormat="0" applyFill="0" applyAlignment="0" applyProtection="0">
      <alignment vertical="center"/>
    </xf>
    <xf numFmtId="0" fontId="15" fillId="11" borderId="0" applyNumberFormat="0" applyBorder="0" applyAlignment="0" applyProtection="0">
      <alignment vertical="center"/>
    </xf>
    <xf numFmtId="0" fontId="13" fillId="0" borderId="8" applyNumberFormat="0" applyFill="0" applyAlignment="0" applyProtection="0">
      <alignment vertical="center"/>
    </xf>
    <xf numFmtId="0" fontId="15" fillId="8" borderId="0" applyNumberFormat="0" applyBorder="0" applyAlignment="0" applyProtection="0">
      <alignment vertical="center"/>
    </xf>
    <xf numFmtId="0" fontId="12" fillId="6" borderId="7" applyNumberFormat="0" applyAlignment="0" applyProtection="0">
      <alignment vertical="center"/>
    </xf>
    <xf numFmtId="0" fontId="23" fillId="6" borderId="9" applyNumberFormat="0" applyAlignment="0" applyProtection="0">
      <alignment vertical="center"/>
    </xf>
    <xf numFmtId="0" fontId="19" fillId="17" borderId="10" applyNumberFormat="0" applyAlignment="0" applyProtection="0">
      <alignment vertical="center"/>
    </xf>
    <xf numFmtId="0" fontId="11" fillId="7" borderId="0" applyNumberFormat="0" applyBorder="0" applyAlignment="0" applyProtection="0">
      <alignment vertical="center"/>
    </xf>
    <xf numFmtId="0" fontId="15" fillId="25" borderId="0" applyNumberFormat="0" applyBorder="0" applyAlignment="0" applyProtection="0">
      <alignment vertical="center"/>
    </xf>
    <xf numFmtId="0" fontId="8" fillId="0" borderId="5" applyNumberFormat="0" applyFill="0" applyAlignment="0" applyProtection="0">
      <alignment vertical="center"/>
    </xf>
    <xf numFmtId="0" fontId="26" fillId="0" borderId="12" applyNumberFormat="0" applyFill="0" applyAlignment="0" applyProtection="0">
      <alignment vertical="center"/>
    </xf>
    <xf numFmtId="0" fontId="16" fillId="10" borderId="0" applyNumberFormat="0" applyBorder="0" applyAlignment="0" applyProtection="0">
      <alignment vertical="center"/>
    </xf>
    <xf numFmtId="0" fontId="22" fillId="22" borderId="0" applyNumberFormat="0" applyBorder="0" applyAlignment="0" applyProtection="0">
      <alignment vertical="center"/>
    </xf>
    <xf numFmtId="0" fontId="11" fillId="20" borderId="0" applyNumberFormat="0" applyBorder="0" applyAlignment="0" applyProtection="0">
      <alignment vertical="center"/>
    </xf>
    <xf numFmtId="0" fontId="15" fillId="16" borderId="0" applyNumberFormat="0" applyBorder="0" applyAlignment="0" applyProtection="0">
      <alignment vertical="center"/>
    </xf>
    <xf numFmtId="0" fontId="11" fillId="5" borderId="0" applyNumberFormat="0" applyBorder="0" applyAlignment="0" applyProtection="0">
      <alignment vertical="center"/>
    </xf>
    <xf numFmtId="0" fontId="11" fillId="23" borderId="0" applyNumberFormat="0" applyBorder="0" applyAlignment="0" applyProtection="0">
      <alignment vertical="center"/>
    </xf>
    <xf numFmtId="0" fontId="11" fillId="19" borderId="0" applyNumberFormat="0" applyBorder="0" applyAlignment="0" applyProtection="0">
      <alignment vertical="center"/>
    </xf>
    <xf numFmtId="0" fontId="11" fillId="28" borderId="0" applyNumberFormat="0" applyBorder="0" applyAlignment="0" applyProtection="0">
      <alignment vertical="center"/>
    </xf>
    <xf numFmtId="0" fontId="15" fillId="30" borderId="0" applyNumberFormat="0" applyBorder="0" applyAlignment="0" applyProtection="0">
      <alignment vertical="center"/>
    </xf>
    <xf numFmtId="0" fontId="15" fillId="27"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15" fillId="14" borderId="0" applyNumberFormat="0" applyBorder="0" applyAlignment="0" applyProtection="0">
      <alignment vertical="center"/>
    </xf>
    <xf numFmtId="0" fontId="11" fillId="26" borderId="0" applyNumberFormat="0" applyBorder="0" applyAlignment="0" applyProtection="0">
      <alignment vertical="center"/>
    </xf>
    <xf numFmtId="0" fontId="15" fillId="33" borderId="0" applyNumberFormat="0" applyBorder="0" applyAlignment="0" applyProtection="0">
      <alignment vertical="center"/>
    </xf>
    <xf numFmtId="0" fontId="15" fillId="29" borderId="0" applyNumberFormat="0" applyBorder="0" applyAlignment="0" applyProtection="0">
      <alignment vertical="center"/>
    </xf>
    <xf numFmtId="0" fontId="11" fillId="13" borderId="0" applyNumberFormat="0" applyBorder="0" applyAlignment="0" applyProtection="0">
      <alignment vertical="center"/>
    </xf>
    <xf numFmtId="0" fontId="14" fillId="0" borderId="0"/>
    <xf numFmtId="0" fontId="15" fillId="1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xf numFmtId="0" fontId="14" fillId="0" borderId="0" applyProtection="0">
      <alignment vertical="center"/>
    </xf>
  </cellStyleXfs>
  <cellXfs count="90">
    <xf numFmtId="0" fontId="0" fillId="0" borderId="0" xfId="0"/>
    <xf numFmtId="0" fontId="1" fillId="0" borderId="0" xfId="0" applyFont="1"/>
    <xf numFmtId="0" fontId="2"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xf>
    <xf numFmtId="0" fontId="2" fillId="0" borderId="0" xfId="0" applyFont="1"/>
    <xf numFmtId="0" fontId="3" fillId="0" borderId="0" xfId="0" applyFont="1" applyFill="1" applyAlignment="1"/>
    <xf numFmtId="0" fontId="3" fillId="2" borderId="0" xfId="0" applyFont="1" applyFill="1" applyAlignme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justify"/>
    </xf>
    <xf numFmtId="176" fontId="1" fillId="0" borderId="0" xfId="0" applyNumberFormat="1" applyFont="1"/>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left" vertical="center" wrapText="1"/>
    </xf>
    <xf numFmtId="0" fontId="6" fillId="0" borderId="3" xfId="0" applyFont="1" applyBorder="1" applyAlignment="1">
      <alignment horizontal="justify" vertical="center" wrapText="1"/>
    </xf>
    <xf numFmtId="0" fontId="6" fillId="0" borderId="1" xfId="0" applyFont="1" applyBorder="1" applyAlignment="1">
      <alignment horizontal="center" vertical="center" wrapText="1"/>
    </xf>
    <xf numFmtId="0" fontId="2" fillId="0" borderId="2" xfId="0" applyFont="1" applyBorder="1" applyAlignment="1">
      <alignment horizontal="left" vertical="center" wrapText="1"/>
    </xf>
    <xf numFmtId="0" fontId="6" fillId="0" borderId="4" xfId="0" applyFont="1" applyBorder="1" applyAlignment="1">
      <alignment horizontal="justify" vertical="center" wrapText="1"/>
    </xf>
    <xf numFmtId="0" fontId="6" fillId="0" borderId="2"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3" xfId="0" applyFont="1" applyBorder="1" applyAlignment="1">
      <alignment horizontal="left" vertical="center" wrapText="1"/>
    </xf>
    <xf numFmtId="0" fontId="6"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7" fillId="0" borderId="3" xfId="0" applyFont="1" applyBorder="1" applyAlignment="1">
      <alignment horizontal="justify" vertical="center" wrapText="1"/>
    </xf>
    <xf numFmtId="0" fontId="7" fillId="0" borderId="1" xfId="0" applyFont="1" applyBorder="1" applyAlignment="1">
      <alignment horizontal="center" vertical="center" wrapText="1"/>
    </xf>
    <xf numFmtId="0" fontId="1" fillId="0" borderId="1" xfId="51" applyFont="1" applyFill="1" applyBorder="1" applyAlignment="1">
      <alignment horizontal="center" vertical="center" wrapText="1"/>
    </xf>
    <xf numFmtId="0" fontId="1" fillId="0" borderId="1" xfId="51" applyFont="1" applyFill="1" applyBorder="1" applyAlignment="1">
      <alignment horizontal="left" vertical="center" wrapText="1"/>
    </xf>
    <xf numFmtId="0" fontId="1" fillId="0" borderId="1" xfId="51" applyFont="1" applyFill="1" applyBorder="1" applyAlignment="1">
      <alignment horizontal="justify" vertical="center" wrapText="1"/>
    </xf>
    <xf numFmtId="0" fontId="7" fillId="0" borderId="1" xfId="48" applyFont="1" applyBorder="1" applyAlignment="1">
      <alignment horizontal="left" vertical="center" wrapText="1"/>
    </xf>
    <xf numFmtId="0" fontId="7" fillId="0" borderId="1" xfId="48" applyFont="1" applyBorder="1" applyAlignment="1">
      <alignment horizontal="center" vertical="center" wrapText="1"/>
    </xf>
    <xf numFmtId="0" fontId="7" fillId="0" borderId="1" xfId="48" applyFont="1" applyBorder="1" applyAlignment="1">
      <alignment horizontal="justify" vertical="center" wrapText="1"/>
    </xf>
    <xf numFmtId="0" fontId="7" fillId="0" borderId="1" xfId="52" applyFont="1" applyBorder="1" applyAlignment="1">
      <alignment horizontal="left" vertical="center" wrapText="1"/>
    </xf>
    <xf numFmtId="0" fontId="7" fillId="0" borderId="1" xfId="52" applyFont="1" applyBorder="1" applyAlignment="1">
      <alignment horizontal="center" vertical="center" wrapText="1"/>
    </xf>
    <xf numFmtId="0" fontId="7" fillId="0" borderId="1" xfId="52" applyFont="1" applyBorder="1" applyAlignment="1">
      <alignment horizontal="justify"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176"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53" applyFont="1" applyFill="1" applyBorder="1" applyAlignment="1">
      <alignment horizontal="center" vertical="center" wrapText="1"/>
    </xf>
    <xf numFmtId="176" fontId="5" fillId="0" borderId="0" xfId="0" applyNumberFormat="1" applyFont="1" applyAlignment="1">
      <alignment horizontal="center" vertical="center"/>
    </xf>
    <xf numFmtId="176" fontId="2" fillId="0" borderId="1"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176" fontId="2" fillId="0" borderId="1" xfId="0" applyNumberFormat="1" applyFont="1" applyBorder="1" applyAlignment="1">
      <alignment horizontal="left" vertical="center" wrapText="1"/>
    </xf>
    <xf numFmtId="176" fontId="6" fillId="0" borderId="3"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1" xfId="0" applyFont="1" applyBorder="1" applyAlignment="1">
      <alignment horizontal="justify" vertical="center" wrapText="1"/>
    </xf>
    <xf numFmtId="176" fontId="1" fillId="0" borderId="1" xfId="51" applyNumberFormat="1" applyFont="1" applyFill="1" applyBorder="1" applyAlignment="1">
      <alignment horizontal="center" vertical="center" wrapText="1"/>
    </xf>
    <xf numFmtId="0" fontId="7" fillId="0" borderId="1" xfId="48"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2" xfId="0" applyFont="1" applyFill="1" applyBorder="1" applyAlignment="1">
      <alignment horizontal="justify" vertical="center" wrapText="1"/>
    </xf>
    <xf numFmtId="0" fontId="7" fillId="0" borderId="1" xfId="0" applyFont="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center" wrapText="1"/>
    </xf>
    <xf numFmtId="0" fontId="7" fillId="0" borderId="0" xfId="0" applyFont="1" applyFill="1" applyBorder="1" applyAlignment="1">
      <alignment vertical="center" wrapText="1"/>
    </xf>
    <xf numFmtId="0" fontId="7" fillId="0" borderId="0" xfId="0" applyFont="1" applyFill="1" applyAlignment="1">
      <alignment horizontal="justify" vertical="center" wrapText="1"/>
    </xf>
    <xf numFmtId="0" fontId="7" fillId="0" borderId="0" xfId="0" applyFont="1" applyFill="1" applyAlignment="1">
      <alignment vertical="center" wrapText="1"/>
    </xf>
    <xf numFmtId="0" fontId="6" fillId="0" borderId="0" xfId="0" applyFont="1" applyFill="1" applyAlignment="1">
      <alignment horizontal="justify" vertical="center" wrapText="1"/>
    </xf>
    <xf numFmtId="0" fontId="6" fillId="0" borderId="0" xfId="0" applyFont="1" applyFill="1" applyAlignment="1">
      <alignment vertical="center" wrapText="1"/>
    </xf>
    <xf numFmtId="0" fontId="7" fillId="0" borderId="0" xfId="0" applyFont="1" applyFill="1" applyBorder="1" applyAlignment="1">
      <alignment horizontal="left" vertical="center" wrapText="1"/>
    </xf>
    <xf numFmtId="177" fontId="7"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176" fontId="7" fillId="0" borderId="0"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常规 2 10" xfId="48"/>
    <cellStyle name="60% - 强调文字颜色 6" xfId="49" builtinId="52"/>
    <cellStyle name="常规 2" xfId="50"/>
    <cellStyle name="常规 10 2 11" xfId="51"/>
    <cellStyle name="常规 17" xfId="52"/>
    <cellStyle name="常规_Sheet1_279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3"/>
  <sheetViews>
    <sheetView tabSelected="1" zoomScale="87" zoomScaleNormal="87" zoomScaleSheetLayoutView="71" workbookViewId="0">
      <pane ySplit="4" topLeftCell="A44" activePane="bottomLeft" state="frozen"/>
      <selection/>
      <selection pane="bottomLeft" activeCell="A2" sqref="A2:O2"/>
    </sheetView>
  </sheetViews>
  <sheetFormatPr defaultColWidth="9" defaultRowHeight="13.5"/>
  <cols>
    <col min="1" max="1" width="4.75" style="1" customWidth="1"/>
    <col min="2" max="2" width="15.5583333333333" style="8" customWidth="1"/>
    <col min="3" max="3" width="7.925" style="9" customWidth="1"/>
    <col min="4" max="4" width="13.0833333333333" style="9" customWidth="1"/>
    <col min="5" max="5" width="10.6833333333333" style="9" customWidth="1"/>
    <col min="6" max="6" width="41.6333333333333" style="10" customWidth="1"/>
    <col min="7" max="7" width="12.75" style="1" customWidth="1"/>
    <col min="8" max="8" width="9.45" style="1" customWidth="1"/>
    <col min="9" max="9" width="7" style="1" customWidth="1"/>
    <col min="10" max="10" width="10" style="11" customWidth="1"/>
    <col min="11" max="11" width="10.65" style="11" customWidth="1"/>
    <col min="12" max="12" width="9.84166666666667" style="11" customWidth="1"/>
    <col min="13" max="13" width="9.18333333333333" style="11" customWidth="1"/>
    <col min="14" max="14" width="18.2583333333333" style="10" customWidth="1"/>
    <col min="15" max="15" width="19.6333333333333" style="10" customWidth="1"/>
    <col min="16" max="16384" width="9" style="1"/>
  </cols>
  <sheetData>
    <row r="1" s="1" customFormat="1" ht="21" customHeight="1" spans="1:15">
      <c r="A1" s="12" t="s">
        <v>0</v>
      </c>
      <c r="B1" s="12"/>
      <c r="C1" s="9"/>
      <c r="D1" s="9"/>
      <c r="E1" s="9"/>
      <c r="F1" s="10"/>
      <c r="J1" s="11"/>
      <c r="K1" s="11"/>
      <c r="L1" s="11"/>
      <c r="M1" s="11"/>
      <c r="N1" s="10"/>
      <c r="O1" s="10"/>
    </row>
    <row r="2" s="1" customFormat="1" ht="32" customHeight="1" spans="1:15">
      <c r="A2" s="13" t="s">
        <v>1</v>
      </c>
      <c r="B2" s="14"/>
      <c r="C2" s="13"/>
      <c r="D2" s="13"/>
      <c r="E2" s="13"/>
      <c r="F2" s="15"/>
      <c r="G2" s="13"/>
      <c r="H2" s="13"/>
      <c r="I2" s="13"/>
      <c r="J2" s="64"/>
      <c r="K2" s="64"/>
      <c r="L2" s="64"/>
      <c r="M2" s="64"/>
      <c r="N2" s="15"/>
      <c r="O2" s="15"/>
    </row>
    <row r="3" s="2" customFormat="1" ht="19.5" customHeight="1" spans="1:15">
      <c r="A3" s="16" t="s">
        <v>2</v>
      </c>
      <c r="B3" s="16" t="s">
        <v>3</v>
      </c>
      <c r="C3" s="16" t="s">
        <v>4</v>
      </c>
      <c r="D3" s="16" t="s">
        <v>5</v>
      </c>
      <c r="E3" s="16" t="s">
        <v>6</v>
      </c>
      <c r="F3" s="17" t="s">
        <v>7</v>
      </c>
      <c r="G3" s="16" t="s">
        <v>8</v>
      </c>
      <c r="H3" s="16" t="s">
        <v>9</v>
      </c>
      <c r="I3" s="17" t="s">
        <v>10</v>
      </c>
      <c r="J3" s="65" t="s">
        <v>11</v>
      </c>
      <c r="K3" s="65" t="s">
        <v>12</v>
      </c>
      <c r="L3" s="65" t="s">
        <v>13</v>
      </c>
      <c r="M3" s="65" t="s">
        <v>14</v>
      </c>
      <c r="N3" s="16" t="s">
        <v>15</v>
      </c>
      <c r="O3" s="25" t="s">
        <v>16</v>
      </c>
    </row>
    <row r="4" s="2" customFormat="1" ht="50" customHeight="1" spans="1:15">
      <c r="A4" s="16"/>
      <c r="B4" s="16"/>
      <c r="C4" s="16"/>
      <c r="D4" s="16"/>
      <c r="E4" s="16"/>
      <c r="F4" s="18"/>
      <c r="G4" s="16"/>
      <c r="H4" s="16"/>
      <c r="I4" s="18"/>
      <c r="J4" s="65"/>
      <c r="K4" s="65"/>
      <c r="L4" s="65"/>
      <c r="M4" s="65"/>
      <c r="N4" s="16"/>
      <c r="O4" s="25"/>
    </row>
    <row r="5" s="2" customFormat="1" ht="21.75" customHeight="1" spans="1:15">
      <c r="A5" s="16" t="s">
        <v>17</v>
      </c>
      <c r="B5" s="19"/>
      <c r="C5" s="16"/>
      <c r="D5" s="16"/>
      <c r="E5" s="16"/>
      <c r="F5" s="20"/>
      <c r="G5" s="21"/>
      <c r="H5" s="21"/>
      <c r="I5" s="66">
        <f>SUM(I6:I9)</f>
        <v>55</v>
      </c>
      <c r="J5" s="66">
        <f>SUM(J6:J9)</f>
        <v>1530962.425595</v>
      </c>
      <c r="K5" s="66">
        <f>SUM(K6:K9)</f>
        <v>1339279.065595</v>
      </c>
      <c r="L5" s="66">
        <f>SUM(L6:L9)</f>
        <v>856905.257525198</v>
      </c>
      <c r="M5" s="66">
        <f>SUM(M6:M9)</f>
        <v>58883.36</v>
      </c>
      <c r="N5" s="67"/>
      <c r="O5" s="67"/>
    </row>
    <row r="6" s="2" customFormat="1" ht="21.75" customHeight="1" spans="1:15">
      <c r="A6" s="16" t="s">
        <v>18</v>
      </c>
      <c r="B6" s="19"/>
      <c r="C6" s="16"/>
      <c r="D6" s="16"/>
      <c r="E6" s="16"/>
      <c r="F6" s="20"/>
      <c r="G6" s="21"/>
      <c r="H6" s="21"/>
      <c r="I6" s="66">
        <f>SUM(I12+I40+I51+I58)</f>
        <v>46</v>
      </c>
      <c r="J6" s="66">
        <f>SUM(J12+J40+J51+J58)</f>
        <v>1242280.065595</v>
      </c>
      <c r="K6" s="66">
        <f>SUM(K12+K40+K51+K58)</f>
        <v>1242280.065595</v>
      </c>
      <c r="L6" s="66">
        <f>SUM(L12+L40+L51+L58)</f>
        <v>827914.257525198</v>
      </c>
      <c r="M6" s="66">
        <f>SUM(M12+M40+M51+M58)</f>
        <v>0</v>
      </c>
      <c r="N6" s="67"/>
      <c r="O6" s="67"/>
    </row>
    <row r="7" s="2" customFormat="1" ht="21.75" customHeight="1" spans="1:15">
      <c r="A7" s="16" t="s">
        <v>19</v>
      </c>
      <c r="B7" s="19"/>
      <c r="C7" s="16"/>
      <c r="D7" s="16"/>
      <c r="E7" s="16"/>
      <c r="F7" s="20"/>
      <c r="G7" s="21"/>
      <c r="H7" s="21"/>
      <c r="I7" s="66">
        <f>SUM(I13+I41+I52+I59)</f>
        <v>7</v>
      </c>
      <c r="J7" s="66">
        <f>SUM(J13+J41+J52+J59)</f>
        <v>152682.36</v>
      </c>
      <c r="K7" s="66">
        <f>SUM(K13+K41+K52+K59)</f>
        <v>96799</v>
      </c>
      <c r="L7" s="66">
        <f>SUM(L13+L41+L52+L59)</f>
        <v>28991</v>
      </c>
      <c r="M7" s="66">
        <f>SUM(M13+M41+M52+M59)</f>
        <v>55883.36</v>
      </c>
      <c r="N7" s="67"/>
      <c r="O7" s="67"/>
    </row>
    <row r="8" s="2" customFormat="1" ht="21.75" customHeight="1" spans="1:15">
      <c r="A8" s="16" t="s">
        <v>20</v>
      </c>
      <c r="B8" s="19"/>
      <c r="C8" s="16"/>
      <c r="D8" s="16"/>
      <c r="E8" s="16"/>
      <c r="F8" s="20"/>
      <c r="G8" s="21"/>
      <c r="H8" s="21"/>
      <c r="I8" s="66">
        <f>SUM(I14+I42+I53+I60)</f>
        <v>1</v>
      </c>
      <c r="J8" s="66">
        <f>SUM(J14+J42+J53+J60)</f>
        <v>70000</v>
      </c>
      <c r="K8" s="66">
        <f>SUM(K14+K42+K53+K60)</f>
        <v>200</v>
      </c>
      <c r="L8" s="66">
        <f>SUM(L14+L42+L53+L60)</f>
        <v>0</v>
      </c>
      <c r="M8" s="66">
        <f>SUM(M14+M42+M53+M60)</f>
        <v>3000</v>
      </c>
      <c r="N8" s="67"/>
      <c r="O8" s="67"/>
    </row>
    <row r="9" s="2" customFormat="1" ht="21.75" customHeight="1" spans="1:15">
      <c r="A9" s="17" t="s">
        <v>21</v>
      </c>
      <c r="B9" s="22"/>
      <c r="C9" s="17"/>
      <c r="D9" s="17"/>
      <c r="E9" s="17"/>
      <c r="F9" s="23"/>
      <c r="G9" s="24"/>
      <c r="H9" s="24"/>
      <c r="I9" s="66">
        <f>SUM(I15+I43+I54+I61)</f>
        <v>1</v>
      </c>
      <c r="J9" s="66">
        <f>SUM(J15+J43+J54+J61)</f>
        <v>66000</v>
      </c>
      <c r="K9" s="66">
        <f>SUM(K15+K43+K54+K61)</f>
        <v>0</v>
      </c>
      <c r="L9" s="66">
        <f>SUM(L15+L43+L54+L61)</f>
        <v>0</v>
      </c>
      <c r="M9" s="66">
        <f>SUM(M15+M43+M54+M61)</f>
        <v>0</v>
      </c>
      <c r="N9" s="68"/>
      <c r="O9" s="68"/>
    </row>
    <row r="10" s="3" customFormat="1" ht="21.75" customHeight="1" spans="1:15">
      <c r="A10" s="19" t="s">
        <v>22</v>
      </c>
      <c r="B10" s="19"/>
      <c r="C10" s="16"/>
      <c r="D10" s="16"/>
      <c r="E10" s="16"/>
      <c r="F10" s="25"/>
      <c r="G10" s="19"/>
      <c r="H10" s="19"/>
      <c r="I10" s="19"/>
      <c r="J10" s="69"/>
      <c r="K10" s="69"/>
      <c r="L10" s="69"/>
      <c r="M10" s="69"/>
      <c r="N10" s="25"/>
      <c r="O10" s="25"/>
    </row>
    <row r="11" s="2" customFormat="1" ht="21.75" customHeight="1" spans="1:15">
      <c r="A11" s="18" t="s">
        <v>23</v>
      </c>
      <c r="B11" s="26"/>
      <c r="C11" s="18"/>
      <c r="D11" s="18"/>
      <c r="E11" s="18"/>
      <c r="F11" s="20"/>
      <c r="G11" s="27"/>
      <c r="H11" s="27"/>
      <c r="I11" s="27">
        <f>SUM(I12:I15)</f>
        <v>22</v>
      </c>
      <c r="J11" s="70">
        <f>SUM(J12:J15)</f>
        <v>364898</v>
      </c>
      <c r="K11" s="70">
        <f>SUM(K12:K15)</f>
        <v>357898</v>
      </c>
      <c r="L11" s="70">
        <f>SUM(L12:L15)</f>
        <v>217354.311930198</v>
      </c>
      <c r="M11" s="70">
        <f>SUM(M12:M15)</f>
        <v>7000</v>
      </c>
      <c r="N11" s="20"/>
      <c r="O11" s="20"/>
    </row>
    <row r="12" s="3" customFormat="1" ht="21.75" customHeight="1" spans="1:15">
      <c r="A12" s="28" t="s">
        <v>18</v>
      </c>
      <c r="B12" s="29"/>
      <c r="C12" s="28"/>
      <c r="D12" s="28"/>
      <c r="E12" s="28"/>
      <c r="F12" s="30"/>
      <c r="G12" s="31"/>
      <c r="H12" s="31"/>
      <c r="I12" s="71">
        <f>SUM(I16:I35)</f>
        <v>20</v>
      </c>
      <c r="J12" s="71">
        <f>SUM(J16:J35)</f>
        <v>291189</v>
      </c>
      <c r="K12" s="71">
        <f>SUM(K16:K35)</f>
        <v>291189</v>
      </c>
      <c r="L12" s="71">
        <f>SUM(L16:L35)</f>
        <v>215354.311930198</v>
      </c>
      <c r="M12" s="71">
        <f>SUM(M16:M35)</f>
        <v>0</v>
      </c>
      <c r="N12" s="72"/>
      <c r="O12" s="72"/>
    </row>
    <row r="13" s="3" customFormat="1" ht="21.75" customHeight="1" spans="1:15">
      <c r="A13" s="28" t="s">
        <v>19</v>
      </c>
      <c r="B13" s="29"/>
      <c r="C13" s="28"/>
      <c r="D13" s="28"/>
      <c r="E13" s="28"/>
      <c r="F13" s="30"/>
      <c r="G13" s="31"/>
      <c r="H13" s="31"/>
      <c r="I13" s="31">
        <f>SUM(I36:I37)</f>
        <v>2</v>
      </c>
      <c r="J13" s="31">
        <f>SUM(J36:J37)</f>
        <v>73709</v>
      </c>
      <c r="K13" s="31">
        <f>SUM(K36:K37)</f>
        <v>66709</v>
      </c>
      <c r="L13" s="31">
        <f>SUM(L36:L37)</f>
        <v>2000</v>
      </c>
      <c r="M13" s="31">
        <f>SUM(M36:M37)</f>
        <v>7000</v>
      </c>
      <c r="N13" s="72"/>
      <c r="O13" s="72"/>
    </row>
    <row r="14" s="3" customFormat="1" ht="21.75" customHeight="1" spans="1:15">
      <c r="A14" s="28" t="s">
        <v>20</v>
      </c>
      <c r="B14" s="29"/>
      <c r="C14" s="28"/>
      <c r="D14" s="28"/>
      <c r="E14" s="28"/>
      <c r="F14" s="30"/>
      <c r="G14" s="31"/>
      <c r="H14" s="31"/>
      <c r="I14" s="31">
        <v>0</v>
      </c>
      <c r="J14" s="71">
        <v>0</v>
      </c>
      <c r="K14" s="71">
        <v>0</v>
      </c>
      <c r="L14" s="71">
        <v>0</v>
      </c>
      <c r="M14" s="71">
        <v>0</v>
      </c>
      <c r="N14" s="72"/>
      <c r="O14" s="72"/>
    </row>
    <row r="15" s="3" customFormat="1" ht="21.75" customHeight="1" spans="1:15">
      <c r="A15" s="28" t="s">
        <v>21</v>
      </c>
      <c r="B15" s="29"/>
      <c r="C15" s="28"/>
      <c r="D15" s="28"/>
      <c r="E15" s="28"/>
      <c r="F15" s="30"/>
      <c r="G15" s="31"/>
      <c r="H15" s="31"/>
      <c r="I15" s="31">
        <v>0</v>
      </c>
      <c r="J15" s="71">
        <v>0</v>
      </c>
      <c r="K15" s="71">
        <v>0</v>
      </c>
      <c r="L15" s="71">
        <v>0</v>
      </c>
      <c r="M15" s="71">
        <v>0</v>
      </c>
      <c r="N15" s="72"/>
      <c r="O15" s="72"/>
    </row>
    <row r="16" s="3" customFormat="1" ht="51" customHeight="1" spans="1:15">
      <c r="A16" s="32">
        <v>1</v>
      </c>
      <c r="B16" s="33" t="s">
        <v>24</v>
      </c>
      <c r="C16" s="32" t="s">
        <v>25</v>
      </c>
      <c r="D16" s="32" t="s">
        <v>26</v>
      </c>
      <c r="E16" s="32" t="s">
        <v>22</v>
      </c>
      <c r="F16" s="34" t="s">
        <v>27</v>
      </c>
      <c r="G16" s="32">
        <v>2015.08</v>
      </c>
      <c r="H16" s="32" t="s">
        <v>28</v>
      </c>
      <c r="I16" s="32">
        <v>1</v>
      </c>
      <c r="J16" s="32">
        <v>5879</v>
      </c>
      <c r="K16" s="32">
        <v>5879</v>
      </c>
      <c r="L16" s="73">
        <v>5898.98628980696</v>
      </c>
      <c r="M16" s="32">
        <v>0</v>
      </c>
      <c r="N16" s="43" t="s">
        <v>29</v>
      </c>
      <c r="O16" s="34"/>
    </row>
    <row r="17" s="3" customFormat="1" ht="41" customHeight="1" spans="1:15">
      <c r="A17" s="32">
        <v>2</v>
      </c>
      <c r="B17" s="33" t="s">
        <v>30</v>
      </c>
      <c r="C17" s="32" t="s">
        <v>25</v>
      </c>
      <c r="D17" s="32" t="s">
        <v>26</v>
      </c>
      <c r="E17" s="32" t="s">
        <v>22</v>
      </c>
      <c r="F17" s="34" t="s">
        <v>31</v>
      </c>
      <c r="G17" s="32">
        <v>2015.08</v>
      </c>
      <c r="H17" s="32" t="s">
        <v>28</v>
      </c>
      <c r="I17" s="32">
        <v>1</v>
      </c>
      <c r="J17" s="32">
        <v>1140</v>
      </c>
      <c r="K17" s="32">
        <v>1140</v>
      </c>
      <c r="L17" s="73">
        <v>1150.55685910244</v>
      </c>
      <c r="M17" s="32">
        <v>0</v>
      </c>
      <c r="N17" s="43" t="s">
        <v>29</v>
      </c>
      <c r="O17" s="34"/>
    </row>
    <row r="18" s="3" customFormat="1" ht="51" customHeight="1" spans="1:15">
      <c r="A18" s="32">
        <v>3</v>
      </c>
      <c r="B18" s="33" t="s">
        <v>32</v>
      </c>
      <c r="C18" s="32" t="s">
        <v>25</v>
      </c>
      <c r="D18" s="32" t="s">
        <v>26</v>
      </c>
      <c r="E18" s="32" t="s">
        <v>22</v>
      </c>
      <c r="F18" s="34" t="s">
        <v>33</v>
      </c>
      <c r="G18" s="32">
        <v>2015.09</v>
      </c>
      <c r="H18" s="32" t="s">
        <v>34</v>
      </c>
      <c r="I18" s="32">
        <v>1</v>
      </c>
      <c r="J18" s="32">
        <v>14339</v>
      </c>
      <c r="K18" s="32">
        <v>14339</v>
      </c>
      <c r="L18" s="73">
        <v>10674.8687608676</v>
      </c>
      <c r="M18" s="32">
        <v>0</v>
      </c>
      <c r="N18" s="43" t="s">
        <v>29</v>
      </c>
      <c r="O18" s="34"/>
    </row>
    <row r="19" s="3" customFormat="1" ht="51" customHeight="1" spans="1:15">
      <c r="A19" s="32">
        <v>4</v>
      </c>
      <c r="B19" s="33" t="s">
        <v>35</v>
      </c>
      <c r="C19" s="32" t="s">
        <v>25</v>
      </c>
      <c r="D19" s="32" t="s">
        <v>26</v>
      </c>
      <c r="E19" s="32" t="s">
        <v>22</v>
      </c>
      <c r="F19" s="34" t="s">
        <v>36</v>
      </c>
      <c r="G19" s="32">
        <v>2015.09</v>
      </c>
      <c r="H19" s="32" t="s">
        <v>37</v>
      </c>
      <c r="I19" s="32">
        <v>1</v>
      </c>
      <c r="J19" s="32">
        <v>1483</v>
      </c>
      <c r="K19" s="32">
        <v>1483</v>
      </c>
      <c r="L19" s="73">
        <v>1601.34595627022</v>
      </c>
      <c r="M19" s="32">
        <v>0</v>
      </c>
      <c r="N19" s="43" t="s">
        <v>29</v>
      </c>
      <c r="O19" s="34"/>
    </row>
    <row r="20" s="3" customFormat="1" ht="53" customHeight="1" spans="1:15">
      <c r="A20" s="32">
        <v>5</v>
      </c>
      <c r="B20" s="33" t="s">
        <v>38</v>
      </c>
      <c r="C20" s="32" t="s">
        <v>25</v>
      </c>
      <c r="D20" s="32" t="s">
        <v>26</v>
      </c>
      <c r="E20" s="32" t="s">
        <v>22</v>
      </c>
      <c r="F20" s="34" t="s">
        <v>39</v>
      </c>
      <c r="G20" s="32">
        <v>2015.01</v>
      </c>
      <c r="H20" s="32" t="s">
        <v>40</v>
      </c>
      <c r="I20" s="32">
        <v>1</v>
      </c>
      <c r="J20" s="32">
        <v>5874</v>
      </c>
      <c r="K20" s="32">
        <v>5874</v>
      </c>
      <c r="L20" s="73">
        <v>4390.61783549606</v>
      </c>
      <c r="M20" s="32">
        <v>0</v>
      </c>
      <c r="N20" s="43" t="s">
        <v>29</v>
      </c>
      <c r="O20" s="34"/>
    </row>
    <row r="21" s="3" customFormat="1" ht="102" customHeight="1" spans="1:15">
      <c r="A21" s="32">
        <v>6</v>
      </c>
      <c r="B21" s="33" t="s">
        <v>41</v>
      </c>
      <c r="C21" s="32" t="s">
        <v>25</v>
      </c>
      <c r="D21" s="32" t="s">
        <v>42</v>
      </c>
      <c r="E21" s="32" t="s">
        <v>22</v>
      </c>
      <c r="F21" s="34" t="s">
        <v>43</v>
      </c>
      <c r="G21" s="32">
        <v>2015.01</v>
      </c>
      <c r="H21" s="32" t="s">
        <v>40</v>
      </c>
      <c r="I21" s="32">
        <v>1</v>
      </c>
      <c r="J21" s="32">
        <v>123866</v>
      </c>
      <c r="K21" s="32">
        <v>123866</v>
      </c>
      <c r="L21" s="73">
        <v>114063.642981606</v>
      </c>
      <c r="M21" s="32">
        <v>0</v>
      </c>
      <c r="N21" s="43" t="s">
        <v>29</v>
      </c>
      <c r="O21" s="34"/>
    </row>
    <row r="22" s="3" customFormat="1" ht="52" customHeight="1" spans="1:15">
      <c r="A22" s="32">
        <v>7</v>
      </c>
      <c r="B22" s="33" t="s">
        <v>44</v>
      </c>
      <c r="C22" s="32" t="s">
        <v>25</v>
      </c>
      <c r="D22" s="32" t="s">
        <v>45</v>
      </c>
      <c r="E22" s="32" t="s">
        <v>22</v>
      </c>
      <c r="F22" s="34" t="s">
        <v>46</v>
      </c>
      <c r="G22" s="32">
        <v>2015.11</v>
      </c>
      <c r="H22" s="32" t="s">
        <v>40</v>
      </c>
      <c r="I22" s="32">
        <v>1</v>
      </c>
      <c r="J22" s="32">
        <v>26687</v>
      </c>
      <c r="K22" s="32">
        <v>26687</v>
      </c>
      <c r="L22" s="73">
        <v>23875.44482</v>
      </c>
      <c r="M22" s="32">
        <v>0</v>
      </c>
      <c r="N22" s="43" t="s">
        <v>29</v>
      </c>
      <c r="O22" s="34"/>
    </row>
    <row r="23" s="3" customFormat="1" ht="45" customHeight="1" spans="1:15">
      <c r="A23" s="32">
        <v>8</v>
      </c>
      <c r="B23" s="33" t="s">
        <v>47</v>
      </c>
      <c r="C23" s="32" t="s">
        <v>25</v>
      </c>
      <c r="D23" s="32" t="s">
        <v>26</v>
      </c>
      <c r="E23" s="32" t="s">
        <v>22</v>
      </c>
      <c r="F23" s="34" t="s">
        <v>48</v>
      </c>
      <c r="G23" s="32">
        <v>2015.12</v>
      </c>
      <c r="H23" s="32" t="s">
        <v>34</v>
      </c>
      <c r="I23" s="32">
        <v>1</v>
      </c>
      <c r="J23" s="32">
        <v>4501</v>
      </c>
      <c r="K23" s="32">
        <v>4501</v>
      </c>
      <c r="L23" s="73">
        <v>2727.83805953774</v>
      </c>
      <c r="M23" s="32">
        <v>0</v>
      </c>
      <c r="N23" s="43" t="s">
        <v>29</v>
      </c>
      <c r="O23" s="34"/>
    </row>
    <row r="24" s="3" customFormat="1" ht="45" customHeight="1" spans="1:15">
      <c r="A24" s="32">
        <v>9</v>
      </c>
      <c r="B24" s="33" t="s">
        <v>49</v>
      </c>
      <c r="C24" s="32" t="s">
        <v>25</v>
      </c>
      <c r="D24" s="32" t="s">
        <v>42</v>
      </c>
      <c r="E24" s="32" t="s">
        <v>22</v>
      </c>
      <c r="F24" s="34" t="s">
        <v>50</v>
      </c>
      <c r="G24" s="32">
        <v>2016.09</v>
      </c>
      <c r="H24" s="32" t="s">
        <v>51</v>
      </c>
      <c r="I24" s="32">
        <v>1</v>
      </c>
      <c r="J24" s="32">
        <v>2821</v>
      </c>
      <c r="K24" s="32">
        <v>2821</v>
      </c>
      <c r="L24" s="73">
        <v>2248.62074887974</v>
      </c>
      <c r="M24" s="32">
        <v>0</v>
      </c>
      <c r="N24" s="43" t="s">
        <v>29</v>
      </c>
      <c r="O24" s="34"/>
    </row>
    <row r="25" s="3" customFormat="1" ht="45" customHeight="1" spans="1:15">
      <c r="A25" s="32">
        <v>10</v>
      </c>
      <c r="B25" s="33" t="s">
        <v>52</v>
      </c>
      <c r="C25" s="32" t="s">
        <v>25</v>
      </c>
      <c r="D25" s="32" t="s">
        <v>26</v>
      </c>
      <c r="E25" s="32" t="s">
        <v>22</v>
      </c>
      <c r="F25" s="34" t="s">
        <v>53</v>
      </c>
      <c r="G25" s="32">
        <v>2016.09</v>
      </c>
      <c r="H25" s="32" t="s">
        <v>54</v>
      </c>
      <c r="I25" s="32">
        <v>1</v>
      </c>
      <c r="J25" s="32">
        <v>1895</v>
      </c>
      <c r="K25" s="32">
        <v>1895</v>
      </c>
      <c r="L25" s="73">
        <v>1191.34841182355</v>
      </c>
      <c r="M25" s="32">
        <v>0</v>
      </c>
      <c r="N25" s="43" t="s">
        <v>29</v>
      </c>
      <c r="O25" s="34"/>
    </row>
    <row r="26" s="3" customFormat="1" ht="61" customHeight="1" spans="1:15">
      <c r="A26" s="32">
        <v>11</v>
      </c>
      <c r="B26" s="33" t="s">
        <v>55</v>
      </c>
      <c r="C26" s="32" t="s">
        <v>25</v>
      </c>
      <c r="D26" s="32" t="s">
        <v>42</v>
      </c>
      <c r="E26" s="32" t="s">
        <v>22</v>
      </c>
      <c r="F26" s="34" t="s">
        <v>56</v>
      </c>
      <c r="G26" s="32">
        <v>2016.09</v>
      </c>
      <c r="H26" s="32" t="s">
        <v>54</v>
      </c>
      <c r="I26" s="32">
        <v>1</v>
      </c>
      <c r="J26" s="32">
        <v>22641</v>
      </c>
      <c r="K26" s="32">
        <v>22641</v>
      </c>
      <c r="L26" s="73">
        <v>17669.9760615067</v>
      </c>
      <c r="M26" s="32">
        <v>0</v>
      </c>
      <c r="N26" s="43" t="s">
        <v>29</v>
      </c>
      <c r="O26" s="34"/>
    </row>
    <row r="27" s="3" customFormat="1" ht="49" customHeight="1" spans="1:15">
      <c r="A27" s="32">
        <v>12</v>
      </c>
      <c r="B27" s="33" t="s">
        <v>57</v>
      </c>
      <c r="C27" s="32" t="s">
        <v>25</v>
      </c>
      <c r="D27" s="32" t="s">
        <v>26</v>
      </c>
      <c r="E27" s="32" t="s">
        <v>22</v>
      </c>
      <c r="F27" s="34" t="s">
        <v>58</v>
      </c>
      <c r="G27" s="32">
        <v>2017.07</v>
      </c>
      <c r="H27" s="32" t="s">
        <v>59</v>
      </c>
      <c r="I27" s="32">
        <v>1</v>
      </c>
      <c r="J27" s="32">
        <v>926</v>
      </c>
      <c r="K27" s="32">
        <v>926</v>
      </c>
      <c r="L27" s="73">
        <v>527.538997</v>
      </c>
      <c r="M27" s="32">
        <v>0</v>
      </c>
      <c r="N27" s="43" t="s">
        <v>29</v>
      </c>
      <c r="O27" s="34"/>
    </row>
    <row r="28" s="3" customFormat="1" ht="60" customHeight="1" spans="1:15">
      <c r="A28" s="32">
        <v>13</v>
      </c>
      <c r="B28" s="33" t="s">
        <v>60</v>
      </c>
      <c r="C28" s="32" t="s">
        <v>25</v>
      </c>
      <c r="D28" s="32" t="s">
        <v>26</v>
      </c>
      <c r="E28" s="32" t="s">
        <v>22</v>
      </c>
      <c r="F28" s="34" t="s">
        <v>61</v>
      </c>
      <c r="G28" s="32">
        <v>2017.11</v>
      </c>
      <c r="H28" s="32" t="s">
        <v>59</v>
      </c>
      <c r="I28" s="32">
        <v>1</v>
      </c>
      <c r="J28" s="32">
        <v>3325</v>
      </c>
      <c r="K28" s="32">
        <v>3325</v>
      </c>
      <c r="L28" s="73">
        <v>1619.00885637654</v>
      </c>
      <c r="M28" s="32">
        <v>0</v>
      </c>
      <c r="N28" s="43" t="s">
        <v>29</v>
      </c>
      <c r="O28" s="34"/>
    </row>
    <row r="29" s="4" customFormat="1" ht="93" customHeight="1" spans="1:15">
      <c r="A29" s="32">
        <v>14</v>
      </c>
      <c r="B29" s="33" t="s">
        <v>62</v>
      </c>
      <c r="C29" s="32" t="s">
        <v>25</v>
      </c>
      <c r="D29" s="32" t="s">
        <v>42</v>
      </c>
      <c r="E29" s="32" t="s">
        <v>22</v>
      </c>
      <c r="F29" s="34" t="s">
        <v>63</v>
      </c>
      <c r="G29" s="32">
        <v>2017.12</v>
      </c>
      <c r="H29" s="32" t="s">
        <v>64</v>
      </c>
      <c r="I29" s="32">
        <v>1</v>
      </c>
      <c r="J29" s="32">
        <v>18660</v>
      </c>
      <c r="K29" s="32">
        <v>18660</v>
      </c>
      <c r="L29" s="73">
        <v>12222.319515</v>
      </c>
      <c r="M29" s="32">
        <v>0</v>
      </c>
      <c r="N29" s="43" t="s">
        <v>29</v>
      </c>
      <c r="O29" s="34"/>
    </row>
    <row r="30" s="3" customFormat="1" ht="51" customHeight="1" spans="1:15">
      <c r="A30" s="32">
        <v>15</v>
      </c>
      <c r="B30" s="33" t="s">
        <v>65</v>
      </c>
      <c r="C30" s="32" t="s">
        <v>25</v>
      </c>
      <c r="D30" s="32" t="s">
        <v>42</v>
      </c>
      <c r="E30" s="32" t="s">
        <v>22</v>
      </c>
      <c r="F30" s="34" t="s">
        <v>66</v>
      </c>
      <c r="G30" s="32">
        <v>2016.09</v>
      </c>
      <c r="H30" s="32" t="s">
        <v>67</v>
      </c>
      <c r="I30" s="32">
        <v>1</v>
      </c>
      <c r="J30" s="32">
        <v>6631</v>
      </c>
      <c r="K30" s="32">
        <v>6631</v>
      </c>
      <c r="L30" s="73">
        <v>3727.417761</v>
      </c>
      <c r="M30" s="32">
        <v>0</v>
      </c>
      <c r="N30" s="43" t="s">
        <v>29</v>
      </c>
      <c r="O30" s="34"/>
    </row>
    <row r="31" s="3" customFormat="1" ht="45" customHeight="1" spans="1:15">
      <c r="A31" s="32">
        <v>16</v>
      </c>
      <c r="B31" s="33" t="s">
        <v>68</v>
      </c>
      <c r="C31" s="32" t="s">
        <v>25</v>
      </c>
      <c r="D31" s="32" t="s">
        <v>26</v>
      </c>
      <c r="E31" s="32" t="s">
        <v>22</v>
      </c>
      <c r="F31" s="34" t="s">
        <v>69</v>
      </c>
      <c r="G31" s="32">
        <v>2018.01</v>
      </c>
      <c r="H31" s="32" t="s">
        <v>70</v>
      </c>
      <c r="I31" s="32">
        <v>1</v>
      </c>
      <c r="J31" s="32">
        <v>9461</v>
      </c>
      <c r="K31" s="32">
        <v>9461</v>
      </c>
      <c r="L31" s="73">
        <v>2998.975745</v>
      </c>
      <c r="M31" s="32">
        <v>0</v>
      </c>
      <c r="N31" s="43" t="s">
        <v>29</v>
      </c>
      <c r="O31" s="34"/>
    </row>
    <row r="32" s="3" customFormat="1" ht="45" customHeight="1" spans="1:15">
      <c r="A32" s="32">
        <v>17</v>
      </c>
      <c r="B32" s="33" t="s">
        <v>71</v>
      </c>
      <c r="C32" s="32" t="s">
        <v>25</v>
      </c>
      <c r="D32" s="32" t="s">
        <v>26</v>
      </c>
      <c r="E32" s="32" t="s">
        <v>22</v>
      </c>
      <c r="F32" s="34" t="s">
        <v>72</v>
      </c>
      <c r="G32" s="32">
        <v>2019.08</v>
      </c>
      <c r="H32" s="32" t="s">
        <v>73</v>
      </c>
      <c r="I32" s="32">
        <v>1</v>
      </c>
      <c r="J32" s="32">
        <v>1422</v>
      </c>
      <c r="K32" s="32">
        <v>1422</v>
      </c>
      <c r="L32" s="73">
        <v>0</v>
      </c>
      <c r="M32" s="32">
        <v>0</v>
      </c>
      <c r="N32" s="43" t="s">
        <v>29</v>
      </c>
      <c r="O32" s="34"/>
    </row>
    <row r="33" s="1" customFormat="1" ht="45" customHeight="1" spans="1:15">
      <c r="A33" s="32">
        <v>18</v>
      </c>
      <c r="B33" s="35" t="s">
        <v>74</v>
      </c>
      <c r="C33" s="36" t="s">
        <v>25</v>
      </c>
      <c r="D33" s="36" t="s">
        <v>75</v>
      </c>
      <c r="E33" s="32" t="s">
        <v>22</v>
      </c>
      <c r="F33" s="37" t="s">
        <v>76</v>
      </c>
      <c r="G33" s="36">
        <v>2016.09</v>
      </c>
      <c r="H33" s="36" t="s">
        <v>77</v>
      </c>
      <c r="I33" s="36">
        <v>1</v>
      </c>
      <c r="J33" s="36">
        <v>23790</v>
      </c>
      <c r="K33" s="36">
        <v>23790</v>
      </c>
      <c r="L33" s="73">
        <v>8765.80427092483</v>
      </c>
      <c r="M33" s="74">
        <v>0</v>
      </c>
      <c r="N33" s="43" t="s">
        <v>29</v>
      </c>
      <c r="O33" s="37"/>
    </row>
    <row r="34" s="1" customFormat="1" ht="45" customHeight="1" spans="1:15">
      <c r="A34" s="32">
        <v>19</v>
      </c>
      <c r="B34" s="35" t="s">
        <v>78</v>
      </c>
      <c r="C34" s="36" t="s">
        <v>25</v>
      </c>
      <c r="D34" s="36" t="s">
        <v>26</v>
      </c>
      <c r="E34" s="32" t="s">
        <v>22</v>
      </c>
      <c r="F34" s="37" t="s">
        <v>79</v>
      </c>
      <c r="G34" s="36">
        <v>2018.01</v>
      </c>
      <c r="H34" s="36" t="s">
        <v>80</v>
      </c>
      <c r="I34" s="36">
        <v>1</v>
      </c>
      <c r="J34" s="36">
        <v>6020</v>
      </c>
      <c r="K34" s="36">
        <v>6020</v>
      </c>
      <c r="L34" s="73">
        <v>0</v>
      </c>
      <c r="M34" s="74">
        <v>0</v>
      </c>
      <c r="N34" s="43" t="s">
        <v>29</v>
      </c>
      <c r="O34" s="37"/>
    </row>
    <row r="35" s="1" customFormat="1" ht="45" customHeight="1" spans="1:15">
      <c r="A35" s="32">
        <v>20</v>
      </c>
      <c r="B35" s="38" t="s">
        <v>81</v>
      </c>
      <c r="C35" s="36" t="s">
        <v>25</v>
      </c>
      <c r="D35" s="39" t="s">
        <v>42</v>
      </c>
      <c r="E35" s="32" t="s">
        <v>22</v>
      </c>
      <c r="F35" s="40" t="s">
        <v>82</v>
      </c>
      <c r="G35" s="39">
        <v>2021.04</v>
      </c>
      <c r="H35" s="39">
        <v>2021</v>
      </c>
      <c r="I35" s="39">
        <v>1</v>
      </c>
      <c r="J35" s="39">
        <v>9828</v>
      </c>
      <c r="K35" s="39">
        <v>9828</v>
      </c>
      <c r="L35" s="73">
        <v>0</v>
      </c>
      <c r="M35" s="75">
        <v>0</v>
      </c>
      <c r="N35" s="43" t="s">
        <v>29</v>
      </c>
      <c r="O35" s="37"/>
    </row>
    <row r="36" s="1" customFormat="1" ht="68" customHeight="1" spans="1:15">
      <c r="A36" s="32">
        <v>21</v>
      </c>
      <c r="B36" s="41" t="s">
        <v>83</v>
      </c>
      <c r="C36" s="42" t="s">
        <v>84</v>
      </c>
      <c r="D36" s="42" t="s">
        <v>45</v>
      </c>
      <c r="E36" s="32" t="s">
        <v>22</v>
      </c>
      <c r="F36" s="43" t="s">
        <v>85</v>
      </c>
      <c r="G36" s="42">
        <v>2019.11</v>
      </c>
      <c r="H36" s="42" t="s">
        <v>86</v>
      </c>
      <c r="I36" s="42">
        <v>1</v>
      </c>
      <c r="J36" s="42">
        <v>49000</v>
      </c>
      <c r="K36" s="42">
        <v>48000</v>
      </c>
      <c r="L36" s="73">
        <v>2000</v>
      </c>
      <c r="M36" s="42">
        <v>1000</v>
      </c>
      <c r="N36" s="43" t="s">
        <v>87</v>
      </c>
      <c r="O36" s="43" t="s">
        <v>88</v>
      </c>
    </row>
    <row r="37" s="1" customFormat="1" ht="57" customHeight="1" spans="1:15">
      <c r="A37" s="32">
        <v>22</v>
      </c>
      <c r="B37" s="41" t="s">
        <v>89</v>
      </c>
      <c r="C37" s="42" t="s">
        <v>84</v>
      </c>
      <c r="D37" s="42" t="s">
        <v>26</v>
      </c>
      <c r="E37" s="32" t="s">
        <v>22</v>
      </c>
      <c r="F37" s="43" t="s">
        <v>90</v>
      </c>
      <c r="G37" s="42">
        <v>2020.06</v>
      </c>
      <c r="H37" s="42" t="s">
        <v>91</v>
      </c>
      <c r="I37" s="42">
        <v>1</v>
      </c>
      <c r="J37" s="76">
        <v>24709</v>
      </c>
      <c r="K37" s="42">
        <v>18709</v>
      </c>
      <c r="L37" s="73">
        <v>0</v>
      </c>
      <c r="M37" s="42">
        <v>6000</v>
      </c>
      <c r="N37" s="43" t="s">
        <v>87</v>
      </c>
      <c r="O37" s="43" t="s">
        <v>92</v>
      </c>
    </row>
    <row r="38" s="3" customFormat="1" ht="21.75" customHeight="1" spans="1:15">
      <c r="A38" s="19" t="s">
        <v>93</v>
      </c>
      <c r="B38" s="19"/>
      <c r="C38" s="16"/>
      <c r="D38" s="16"/>
      <c r="E38" s="16"/>
      <c r="F38" s="25"/>
      <c r="G38" s="19"/>
      <c r="H38" s="19"/>
      <c r="I38" s="19"/>
      <c r="J38" s="69"/>
      <c r="K38" s="69"/>
      <c r="L38" s="69"/>
      <c r="M38" s="69"/>
      <c r="N38" s="25"/>
      <c r="O38" s="25"/>
    </row>
    <row r="39" s="2" customFormat="1" ht="21.75" customHeight="1" spans="1:15">
      <c r="A39" s="18" t="s">
        <v>23</v>
      </c>
      <c r="B39" s="26"/>
      <c r="C39" s="18"/>
      <c r="D39" s="18"/>
      <c r="E39" s="18"/>
      <c r="F39" s="20"/>
      <c r="G39" s="27"/>
      <c r="H39" s="27"/>
      <c r="I39" s="27">
        <f>SUM(I40:I43)</f>
        <v>5</v>
      </c>
      <c r="J39" s="70">
        <f>SUM(J40:J43)</f>
        <v>424955.14</v>
      </c>
      <c r="K39" s="70">
        <f>SUM(K40:K43)</f>
        <v>282181.78</v>
      </c>
      <c r="L39" s="70">
        <f>SUM(L40:L43)</f>
        <v>237187.66</v>
      </c>
      <c r="M39" s="70">
        <f>SUM(M40:M43)</f>
        <v>9973.36</v>
      </c>
      <c r="N39" s="20"/>
      <c r="O39" s="20"/>
    </row>
    <row r="40" s="3" customFormat="1" ht="21.75" customHeight="1" spans="1:15">
      <c r="A40" s="28" t="s">
        <v>18</v>
      </c>
      <c r="B40" s="29"/>
      <c r="C40" s="28"/>
      <c r="D40" s="28"/>
      <c r="E40" s="28"/>
      <c r="F40" s="30"/>
      <c r="G40" s="31"/>
      <c r="H40" s="31"/>
      <c r="I40" s="31">
        <f>SUM(I44:I45)</f>
        <v>2</v>
      </c>
      <c r="J40" s="71">
        <f>SUM(J44:J45)</f>
        <v>256981.78</v>
      </c>
      <c r="K40" s="71">
        <f>SUM(K44:K45)</f>
        <v>256981.78</v>
      </c>
      <c r="L40" s="71">
        <f>SUM(L44:L45)</f>
        <v>215286.66</v>
      </c>
      <c r="M40" s="71">
        <f>SUM(M44:M45)</f>
        <v>0</v>
      </c>
      <c r="N40" s="72"/>
      <c r="O40" s="72"/>
    </row>
    <row r="41" s="3" customFormat="1" ht="21.75" customHeight="1" spans="1:15">
      <c r="A41" s="28" t="s">
        <v>19</v>
      </c>
      <c r="B41" s="29"/>
      <c r="C41" s="28"/>
      <c r="D41" s="28"/>
      <c r="E41" s="28"/>
      <c r="F41" s="30"/>
      <c r="G41" s="31"/>
      <c r="H41" s="31"/>
      <c r="I41" s="31">
        <f>I46</f>
        <v>1</v>
      </c>
      <c r="J41" s="71">
        <f>J46</f>
        <v>31973.36</v>
      </c>
      <c r="K41" s="71">
        <f>K46</f>
        <v>25000</v>
      </c>
      <c r="L41" s="71">
        <f>L46</f>
        <v>21901</v>
      </c>
      <c r="M41" s="71">
        <f>M46</f>
        <v>6973.36</v>
      </c>
      <c r="N41" s="72"/>
      <c r="O41" s="72"/>
    </row>
    <row r="42" s="3" customFormat="1" ht="21.75" customHeight="1" spans="1:15">
      <c r="A42" s="28" t="s">
        <v>20</v>
      </c>
      <c r="B42" s="29"/>
      <c r="C42" s="28"/>
      <c r="D42" s="28"/>
      <c r="E42" s="28"/>
      <c r="F42" s="30"/>
      <c r="G42" s="31"/>
      <c r="H42" s="31"/>
      <c r="I42" s="31">
        <f>I47</f>
        <v>1</v>
      </c>
      <c r="J42" s="71">
        <f>J47</f>
        <v>70000</v>
      </c>
      <c r="K42" s="71">
        <f>K47</f>
        <v>200</v>
      </c>
      <c r="L42" s="71">
        <f>L47</f>
        <v>0</v>
      </c>
      <c r="M42" s="71">
        <f>M47</f>
        <v>3000</v>
      </c>
      <c r="N42" s="72"/>
      <c r="O42" s="72"/>
    </row>
    <row r="43" s="3" customFormat="1" ht="21.75" customHeight="1" spans="1:15">
      <c r="A43" s="28" t="s">
        <v>21</v>
      </c>
      <c r="B43" s="29"/>
      <c r="C43" s="28"/>
      <c r="D43" s="28"/>
      <c r="E43" s="28"/>
      <c r="F43" s="30"/>
      <c r="G43" s="31"/>
      <c r="H43" s="31"/>
      <c r="I43" s="31">
        <f>I48</f>
        <v>1</v>
      </c>
      <c r="J43" s="71">
        <f>J48</f>
        <v>66000</v>
      </c>
      <c r="K43" s="71">
        <f>K48</f>
        <v>0</v>
      </c>
      <c r="L43" s="71">
        <f>L48</f>
        <v>0</v>
      </c>
      <c r="M43" s="71">
        <f>M48</f>
        <v>0</v>
      </c>
      <c r="N43" s="72"/>
      <c r="O43" s="72"/>
    </row>
    <row r="44" s="1" customFormat="1" ht="45" customHeight="1" spans="1:18">
      <c r="A44" s="44">
        <v>1</v>
      </c>
      <c r="B44" s="45" t="s">
        <v>94</v>
      </c>
      <c r="C44" s="44" t="s">
        <v>25</v>
      </c>
      <c r="D44" s="44" t="s">
        <v>95</v>
      </c>
      <c r="E44" s="44" t="s">
        <v>96</v>
      </c>
      <c r="F44" s="43" t="s">
        <v>97</v>
      </c>
      <c r="G44" s="46">
        <v>2016.04</v>
      </c>
      <c r="H44" s="42" t="s">
        <v>51</v>
      </c>
      <c r="I44" s="42">
        <v>1</v>
      </c>
      <c r="J44" s="44">
        <v>198612</v>
      </c>
      <c r="K44" s="44">
        <v>198612</v>
      </c>
      <c r="L44" s="44">
        <f>165686.83-24120.6+17503.29</f>
        <v>159069.52</v>
      </c>
      <c r="M44" s="44">
        <v>0</v>
      </c>
      <c r="N44" s="43" t="s">
        <v>29</v>
      </c>
      <c r="O44" s="43" t="s">
        <v>98</v>
      </c>
      <c r="P44" s="3"/>
      <c r="Q44" s="80"/>
      <c r="R44" s="80"/>
    </row>
    <row r="45" s="1" customFormat="1" ht="45" customHeight="1" spans="1:18">
      <c r="A45" s="44">
        <v>2</v>
      </c>
      <c r="B45" s="45" t="s">
        <v>99</v>
      </c>
      <c r="C45" s="44" t="s">
        <v>25</v>
      </c>
      <c r="D45" s="44" t="s">
        <v>95</v>
      </c>
      <c r="E45" s="44" t="s">
        <v>96</v>
      </c>
      <c r="F45" s="43" t="s">
        <v>100</v>
      </c>
      <c r="G45" s="47">
        <v>2016.11</v>
      </c>
      <c r="H45" s="42" t="s">
        <v>51</v>
      </c>
      <c r="I45" s="42">
        <v>1</v>
      </c>
      <c r="J45" s="44">
        <v>58369.78</v>
      </c>
      <c r="K45" s="44">
        <v>58369.78</v>
      </c>
      <c r="L45" s="44">
        <f>59202.56-5089.12+2103.7</f>
        <v>56217.14</v>
      </c>
      <c r="M45" s="44">
        <v>0</v>
      </c>
      <c r="N45" s="43" t="s">
        <v>29</v>
      </c>
      <c r="O45" s="43" t="s">
        <v>98</v>
      </c>
      <c r="P45" s="3"/>
      <c r="Q45" s="80"/>
      <c r="R45" s="80"/>
    </row>
    <row r="46" s="1" customFormat="1" ht="45" customHeight="1" spans="1:18">
      <c r="A46" s="44">
        <v>3</v>
      </c>
      <c r="B46" s="45" t="s">
        <v>101</v>
      </c>
      <c r="C46" s="44" t="s">
        <v>84</v>
      </c>
      <c r="D46" s="44" t="s">
        <v>102</v>
      </c>
      <c r="E46" s="44" t="s">
        <v>96</v>
      </c>
      <c r="F46" s="43" t="s">
        <v>103</v>
      </c>
      <c r="G46" s="42">
        <v>2020.09</v>
      </c>
      <c r="H46" s="42" t="s">
        <v>91</v>
      </c>
      <c r="I46" s="42">
        <v>1</v>
      </c>
      <c r="J46" s="44">
        <v>31973.36</v>
      </c>
      <c r="K46" s="44">
        <v>25000</v>
      </c>
      <c r="L46" s="44">
        <f>17901+4000</f>
        <v>21901</v>
      </c>
      <c r="M46" s="44">
        <v>6973.36</v>
      </c>
      <c r="N46" s="77" t="s">
        <v>87</v>
      </c>
      <c r="O46" s="43" t="s">
        <v>104</v>
      </c>
      <c r="P46" s="3"/>
      <c r="Q46" s="80"/>
      <c r="R46" s="80"/>
    </row>
    <row r="47" s="1" customFormat="1" ht="60" customHeight="1" spans="1:18">
      <c r="A47" s="44">
        <v>4</v>
      </c>
      <c r="B47" s="45" t="s">
        <v>105</v>
      </c>
      <c r="C47" s="44" t="s">
        <v>106</v>
      </c>
      <c r="D47" s="44" t="s">
        <v>45</v>
      </c>
      <c r="E47" s="44" t="s">
        <v>96</v>
      </c>
      <c r="F47" s="43" t="s">
        <v>107</v>
      </c>
      <c r="G47" s="48">
        <v>2022.1</v>
      </c>
      <c r="H47" s="42" t="s">
        <v>108</v>
      </c>
      <c r="I47" s="42">
        <v>1</v>
      </c>
      <c r="J47" s="44">
        <v>70000</v>
      </c>
      <c r="K47" s="44">
        <v>200</v>
      </c>
      <c r="L47" s="44">
        <v>0</v>
      </c>
      <c r="M47" s="44">
        <v>3000</v>
      </c>
      <c r="N47" s="77" t="s">
        <v>109</v>
      </c>
      <c r="O47" s="43" t="s">
        <v>110</v>
      </c>
      <c r="P47" s="3"/>
      <c r="Q47" s="80"/>
      <c r="R47" s="80"/>
    </row>
    <row r="48" s="1" customFormat="1" ht="45" customHeight="1" spans="1:18">
      <c r="A48" s="44">
        <v>5</v>
      </c>
      <c r="B48" s="49" t="s">
        <v>111</v>
      </c>
      <c r="C48" s="50" t="s">
        <v>112</v>
      </c>
      <c r="D48" s="50" t="s">
        <v>45</v>
      </c>
      <c r="E48" s="51" t="s">
        <v>96</v>
      </c>
      <c r="F48" s="43" t="s">
        <v>113</v>
      </c>
      <c r="G48" s="48">
        <v>2023.1</v>
      </c>
      <c r="H48" s="50" t="s">
        <v>114</v>
      </c>
      <c r="I48" s="50">
        <v>1</v>
      </c>
      <c r="J48" s="51">
        <v>66000</v>
      </c>
      <c r="K48" s="51">
        <v>0</v>
      </c>
      <c r="L48" s="51">
        <v>0</v>
      </c>
      <c r="M48" s="51">
        <v>0</v>
      </c>
      <c r="N48" s="77" t="s">
        <v>115</v>
      </c>
      <c r="O48" s="77" t="s">
        <v>98</v>
      </c>
      <c r="P48" s="3"/>
      <c r="Q48" s="80"/>
      <c r="R48" s="81"/>
    </row>
    <row r="49" s="1" customFormat="1" ht="24" customHeight="1" spans="1:18">
      <c r="A49" s="52" t="s">
        <v>116</v>
      </c>
      <c r="B49" s="52"/>
      <c r="C49" s="52"/>
      <c r="D49" s="52"/>
      <c r="E49" s="53"/>
      <c r="F49" s="54"/>
      <c r="G49" s="52"/>
      <c r="H49" s="52"/>
      <c r="I49" s="52"/>
      <c r="J49" s="53"/>
      <c r="K49" s="53"/>
      <c r="L49" s="52"/>
      <c r="M49" s="52"/>
      <c r="N49" s="54"/>
      <c r="O49" s="54"/>
      <c r="P49" s="3"/>
      <c r="Q49" s="82"/>
      <c r="R49" s="83"/>
    </row>
    <row r="50" s="5" customFormat="1" ht="24" customHeight="1" spans="1:18">
      <c r="A50" s="55" t="s">
        <v>23</v>
      </c>
      <c r="B50" s="56"/>
      <c r="C50" s="55"/>
      <c r="D50" s="55"/>
      <c r="E50" s="55"/>
      <c r="F50" s="57"/>
      <c r="G50" s="57"/>
      <c r="H50" s="55"/>
      <c r="I50" s="55">
        <f>SUM(I51:I54)</f>
        <v>1</v>
      </c>
      <c r="J50" s="55">
        <f>SUM(J51:J54)</f>
        <v>346000</v>
      </c>
      <c r="K50" s="55">
        <f>SUM(K51:K54)</f>
        <v>346000</v>
      </c>
      <c r="L50" s="55">
        <f>SUM(L51:L54)</f>
        <v>92844</v>
      </c>
      <c r="M50" s="55">
        <f>SUM(M51:M54)</f>
        <v>0</v>
      </c>
      <c r="N50" s="57"/>
      <c r="O50" s="57"/>
      <c r="P50" s="2"/>
      <c r="Q50" s="84"/>
      <c r="R50" s="85"/>
    </row>
    <row r="51" s="1" customFormat="1" ht="24" customHeight="1" spans="1:18">
      <c r="A51" s="58" t="s">
        <v>18</v>
      </c>
      <c r="B51" s="59"/>
      <c r="C51" s="58"/>
      <c r="D51" s="58"/>
      <c r="E51" s="58"/>
      <c r="F51" s="60"/>
      <c r="G51" s="60"/>
      <c r="H51" s="61"/>
      <c r="I51" s="61">
        <f>I55</f>
        <v>1</v>
      </c>
      <c r="J51" s="61">
        <f>J55</f>
        <v>346000</v>
      </c>
      <c r="K51" s="61">
        <f>K55</f>
        <v>346000</v>
      </c>
      <c r="L51" s="61">
        <f>L55</f>
        <v>92844</v>
      </c>
      <c r="M51" s="61">
        <f>M55</f>
        <v>0</v>
      </c>
      <c r="N51" s="60"/>
      <c r="O51" s="60"/>
      <c r="P51" s="3"/>
      <c r="Q51" s="82"/>
      <c r="R51" s="83"/>
    </row>
    <row r="52" s="1" customFormat="1" ht="24" customHeight="1" spans="1:18">
      <c r="A52" s="58" t="s">
        <v>19</v>
      </c>
      <c r="B52" s="59"/>
      <c r="C52" s="58"/>
      <c r="D52" s="58"/>
      <c r="E52" s="58"/>
      <c r="F52" s="60"/>
      <c r="G52" s="60"/>
      <c r="H52" s="61"/>
      <c r="I52" s="61">
        <v>0</v>
      </c>
      <c r="J52" s="61">
        <v>0</v>
      </c>
      <c r="K52" s="61">
        <v>0</v>
      </c>
      <c r="L52" s="61">
        <v>0</v>
      </c>
      <c r="M52" s="61">
        <v>0</v>
      </c>
      <c r="N52" s="60"/>
      <c r="O52" s="60"/>
      <c r="P52" s="3"/>
      <c r="Q52" s="82"/>
      <c r="R52" s="83"/>
    </row>
    <row r="53" s="1" customFormat="1" ht="24" customHeight="1" spans="1:18">
      <c r="A53" s="58" t="s">
        <v>20</v>
      </c>
      <c r="B53" s="59"/>
      <c r="C53" s="58"/>
      <c r="D53" s="58"/>
      <c r="E53" s="58"/>
      <c r="F53" s="60"/>
      <c r="G53" s="60"/>
      <c r="H53" s="61"/>
      <c r="I53" s="61">
        <v>0</v>
      </c>
      <c r="J53" s="61">
        <v>0</v>
      </c>
      <c r="K53" s="61">
        <v>0</v>
      </c>
      <c r="L53" s="61">
        <v>0</v>
      </c>
      <c r="M53" s="61">
        <v>0</v>
      </c>
      <c r="N53" s="60"/>
      <c r="O53" s="60"/>
      <c r="P53" s="3"/>
      <c r="Q53" s="82"/>
      <c r="R53" s="83"/>
    </row>
    <row r="54" s="1" customFormat="1" ht="24" customHeight="1" spans="1:18">
      <c r="A54" s="58" t="s">
        <v>21</v>
      </c>
      <c r="B54" s="59"/>
      <c r="C54" s="58"/>
      <c r="D54" s="58"/>
      <c r="E54" s="58"/>
      <c r="F54" s="60"/>
      <c r="G54" s="60"/>
      <c r="H54" s="61"/>
      <c r="I54" s="61">
        <v>0</v>
      </c>
      <c r="J54" s="61">
        <v>0</v>
      </c>
      <c r="K54" s="61">
        <v>0</v>
      </c>
      <c r="L54" s="61">
        <v>0</v>
      </c>
      <c r="M54" s="61">
        <v>0</v>
      </c>
      <c r="N54" s="60"/>
      <c r="O54" s="60"/>
      <c r="P54" s="3"/>
      <c r="Q54" s="82"/>
      <c r="R54" s="83"/>
    </row>
    <row r="55" s="1" customFormat="1" ht="187" customHeight="1" spans="1:18">
      <c r="A55" s="61">
        <v>1</v>
      </c>
      <c r="B55" s="62" t="s">
        <v>117</v>
      </c>
      <c r="C55" s="61" t="s">
        <v>25</v>
      </c>
      <c r="D55" s="61" t="s">
        <v>118</v>
      </c>
      <c r="E55" s="63" t="s">
        <v>116</v>
      </c>
      <c r="F55" s="60" t="s">
        <v>119</v>
      </c>
      <c r="G55" s="61">
        <v>2016.05</v>
      </c>
      <c r="H55" s="61" t="s">
        <v>67</v>
      </c>
      <c r="I55" s="61">
        <v>1</v>
      </c>
      <c r="J55" s="61">
        <v>346000</v>
      </c>
      <c r="K55" s="61">
        <v>346000</v>
      </c>
      <c r="L55" s="61">
        <v>92844</v>
      </c>
      <c r="M55" s="61">
        <v>0</v>
      </c>
      <c r="N55" s="37" t="s">
        <v>120</v>
      </c>
      <c r="O55" s="60" t="s">
        <v>121</v>
      </c>
      <c r="P55" s="3"/>
      <c r="Q55" s="82"/>
      <c r="R55" s="83"/>
    </row>
    <row r="56" s="3" customFormat="1" ht="21.75" customHeight="1" spans="1:15">
      <c r="A56" s="19" t="s">
        <v>122</v>
      </c>
      <c r="B56" s="19"/>
      <c r="C56" s="16"/>
      <c r="D56" s="16"/>
      <c r="E56" s="16"/>
      <c r="F56" s="25"/>
      <c r="G56" s="19"/>
      <c r="H56" s="19"/>
      <c r="I56" s="19"/>
      <c r="J56" s="69"/>
      <c r="K56" s="69"/>
      <c r="L56" s="69"/>
      <c r="M56" s="69"/>
      <c r="N56" s="25"/>
      <c r="O56" s="25"/>
    </row>
    <row r="57" s="2" customFormat="1" ht="21.75" customHeight="1" spans="1:15">
      <c r="A57" s="18" t="s">
        <v>23</v>
      </c>
      <c r="B57" s="26"/>
      <c r="C57" s="18"/>
      <c r="D57" s="18"/>
      <c r="E57" s="18"/>
      <c r="F57" s="20"/>
      <c r="G57" s="27"/>
      <c r="H57" s="27"/>
      <c r="I57" s="27">
        <f>SUM(I58:I61)</f>
        <v>27</v>
      </c>
      <c r="J57" s="70">
        <f>SUM(J58:J61)</f>
        <v>395109.285595</v>
      </c>
      <c r="K57" s="70">
        <f>SUM(K58:K61)</f>
        <v>353199.285595</v>
      </c>
      <c r="L57" s="70">
        <f>SUM(L58:L61)</f>
        <v>309519.285595</v>
      </c>
      <c r="M57" s="70">
        <f>SUM(M58:M61)</f>
        <v>41910</v>
      </c>
      <c r="N57" s="20"/>
      <c r="O57" s="20"/>
    </row>
    <row r="58" s="3" customFormat="1" ht="21.75" customHeight="1" spans="1:15">
      <c r="A58" s="28" t="s">
        <v>18</v>
      </c>
      <c r="B58" s="29"/>
      <c r="C58" s="28"/>
      <c r="D58" s="28"/>
      <c r="E58" s="28"/>
      <c r="F58" s="30"/>
      <c r="G58" s="31"/>
      <c r="H58" s="31"/>
      <c r="I58" s="71">
        <f>SUM(I62:I84)</f>
        <v>23</v>
      </c>
      <c r="J58" s="71">
        <f>SUM(J62:J84)</f>
        <v>348109.285595</v>
      </c>
      <c r="K58" s="71">
        <f>SUM(K62:K84)</f>
        <v>348109.285595</v>
      </c>
      <c r="L58" s="71">
        <f>SUM(L62:L84)</f>
        <v>304429.285595</v>
      </c>
      <c r="M58" s="71">
        <f>SUM(M62:M84)</f>
        <v>0</v>
      </c>
      <c r="N58" s="72"/>
      <c r="O58" s="72"/>
    </row>
    <row r="59" s="3" customFormat="1" ht="21.75" customHeight="1" spans="1:15">
      <c r="A59" s="28" t="s">
        <v>19</v>
      </c>
      <c r="B59" s="29"/>
      <c r="C59" s="28"/>
      <c r="D59" s="28"/>
      <c r="E59" s="28"/>
      <c r="F59" s="30"/>
      <c r="G59" s="31"/>
      <c r="H59" s="31"/>
      <c r="I59" s="31">
        <f>SUM(I85:I88)</f>
        <v>4</v>
      </c>
      <c r="J59" s="31">
        <f>SUM(J85:J88)</f>
        <v>47000</v>
      </c>
      <c r="K59" s="31">
        <f>SUM(K85:K88)</f>
        <v>5090</v>
      </c>
      <c r="L59" s="31">
        <f>SUM(L85:L88)</f>
        <v>5090</v>
      </c>
      <c r="M59" s="31">
        <f>SUM(M85:M88)</f>
        <v>41910</v>
      </c>
      <c r="N59" s="72"/>
      <c r="O59" s="72"/>
    </row>
    <row r="60" s="3" customFormat="1" ht="21.75" customHeight="1" spans="1:15">
      <c r="A60" s="28" t="s">
        <v>20</v>
      </c>
      <c r="B60" s="29"/>
      <c r="C60" s="28"/>
      <c r="D60" s="28"/>
      <c r="E60" s="28"/>
      <c r="F60" s="30"/>
      <c r="G60" s="31"/>
      <c r="H60" s="31"/>
      <c r="I60" s="31">
        <v>0</v>
      </c>
      <c r="J60" s="71">
        <v>0</v>
      </c>
      <c r="K60" s="71">
        <v>0</v>
      </c>
      <c r="L60" s="71">
        <v>0</v>
      </c>
      <c r="M60" s="71">
        <v>0</v>
      </c>
      <c r="N60" s="72"/>
      <c r="O60" s="72"/>
    </row>
    <row r="61" s="3" customFormat="1" ht="21.75" customHeight="1" spans="1:15">
      <c r="A61" s="28" t="s">
        <v>21</v>
      </c>
      <c r="B61" s="29"/>
      <c r="C61" s="28"/>
      <c r="D61" s="28"/>
      <c r="E61" s="28"/>
      <c r="F61" s="30"/>
      <c r="G61" s="31"/>
      <c r="H61" s="31"/>
      <c r="I61" s="31">
        <v>0</v>
      </c>
      <c r="J61" s="71">
        <v>0</v>
      </c>
      <c r="K61" s="71">
        <v>0</v>
      </c>
      <c r="L61" s="71">
        <v>0</v>
      </c>
      <c r="M61" s="71">
        <v>0</v>
      </c>
      <c r="N61" s="72"/>
      <c r="O61" s="72"/>
    </row>
    <row r="62" s="3" customFormat="1" ht="30" customHeight="1" spans="1:16">
      <c r="A62" s="42">
        <v>1</v>
      </c>
      <c r="B62" s="41" t="s">
        <v>123</v>
      </c>
      <c r="C62" s="42" t="s">
        <v>25</v>
      </c>
      <c r="D62" s="42" t="s">
        <v>124</v>
      </c>
      <c r="E62" s="42" t="s">
        <v>122</v>
      </c>
      <c r="F62" s="43" t="s">
        <v>125</v>
      </c>
      <c r="G62" s="48">
        <v>2015.1</v>
      </c>
      <c r="H62" s="42" t="s">
        <v>40</v>
      </c>
      <c r="I62" s="78">
        <v>1</v>
      </c>
      <c r="J62" s="44">
        <v>9780.05</v>
      </c>
      <c r="K62" s="44">
        <v>9780.05</v>
      </c>
      <c r="L62" s="44">
        <v>9780.05</v>
      </c>
      <c r="M62" s="42">
        <v>0</v>
      </c>
      <c r="N62" s="43"/>
      <c r="O62" s="43" t="s">
        <v>126</v>
      </c>
      <c r="P62" s="79"/>
    </row>
    <row r="63" s="3" customFormat="1" ht="30" customHeight="1" spans="1:16">
      <c r="A63" s="42">
        <v>2</v>
      </c>
      <c r="B63" s="41" t="s">
        <v>127</v>
      </c>
      <c r="C63" s="42" t="s">
        <v>25</v>
      </c>
      <c r="D63" s="42" t="s">
        <v>124</v>
      </c>
      <c r="E63" s="42" t="s">
        <v>122</v>
      </c>
      <c r="F63" s="43" t="s">
        <v>128</v>
      </c>
      <c r="G63" s="48">
        <v>2015.1</v>
      </c>
      <c r="H63" s="42" t="s">
        <v>28</v>
      </c>
      <c r="I63" s="78">
        <v>1</v>
      </c>
      <c r="J63" s="44">
        <v>4150</v>
      </c>
      <c r="K63" s="44">
        <v>4150</v>
      </c>
      <c r="L63" s="44">
        <v>4150</v>
      </c>
      <c r="M63" s="42">
        <v>0</v>
      </c>
      <c r="N63" s="43"/>
      <c r="O63" s="43" t="s">
        <v>126</v>
      </c>
      <c r="P63" s="79"/>
    </row>
    <row r="64" s="3" customFormat="1" ht="30" customHeight="1" spans="1:16">
      <c r="A64" s="42">
        <v>3</v>
      </c>
      <c r="B64" s="41" t="s">
        <v>129</v>
      </c>
      <c r="C64" s="42" t="s">
        <v>25</v>
      </c>
      <c r="D64" s="42" t="s">
        <v>124</v>
      </c>
      <c r="E64" s="42" t="s">
        <v>122</v>
      </c>
      <c r="F64" s="43" t="s">
        <v>130</v>
      </c>
      <c r="G64" s="48">
        <v>2016.03</v>
      </c>
      <c r="H64" s="42">
        <v>2016</v>
      </c>
      <c r="I64" s="78">
        <v>1</v>
      </c>
      <c r="J64" s="44">
        <v>3902.1</v>
      </c>
      <c r="K64" s="44">
        <v>3902.1</v>
      </c>
      <c r="L64" s="44">
        <v>3902.1</v>
      </c>
      <c r="M64" s="42">
        <v>0</v>
      </c>
      <c r="N64" s="43"/>
      <c r="O64" s="43" t="s">
        <v>126</v>
      </c>
      <c r="P64" s="79"/>
    </row>
    <row r="65" s="3" customFormat="1" ht="30" customHeight="1" spans="1:16">
      <c r="A65" s="42">
        <v>4</v>
      </c>
      <c r="B65" s="41" t="s">
        <v>131</v>
      </c>
      <c r="C65" s="42" t="s">
        <v>25</v>
      </c>
      <c r="D65" s="42" t="s">
        <v>124</v>
      </c>
      <c r="E65" s="42" t="s">
        <v>122</v>
      </c>
      <c r="F65" s="43" t="s">
        <v>132</v>
      </c>
      <c r="G65" s="48">
        <v>2018.12</v>
      </c>
      <c r="H65" s="42" t="s">
        <v>133</v>
      </c>
      <c r="I65" s="78">
        <v>1</v>
      </c>
      <c r="J65" s="44">
        <v>5889.5</v>
      </c>
      <c r="K65" s="44">
        <v>5889.5</v>
      </c>
      <c r="L65" s="44">
        <v>5889.5</v>
      </c>
      <c r="M65" s="42">
        <v>0</v>
      </c>
      <c r="N65" s="43"/>
      <c r="O65" s="43" t="s">
        <v>126</v>
      </c>
      <c r="P65" s="79"/>
    </row>
    <row r="66" s="3" customFormat="1" ht="30" customHeight="1" spans="1:16">
      <c r="A66" s="42">
        <v>5</v>
      </c>
      <c r="B66" s="41" t="s">
        <v>134</v>
      </c>
      <c r="C66" s="42" t="s">
        <v>25</v>
      </c>
      <c r="D66" s="42" t="s">
        <v>124</v>
      </c>
      <c r="E66" s="42" t="s">
        <v>122</v>
      </c>
      <c r="F66" s="43" t="s">
        <v>135</v>
      </c>
      <c r="G66" s="48">
        <v>2015.1</v>
      </c>
      <c r="H66" s="42" t="s">
        <v>28</v>
      </c>
      <c r="I66" s="78">
        <v>1</v>
      </c>
      <c r="J66" s="44">
        <v>32849.08</v>
      </c>
      <c r="K66" s="44">
        <v>32849.08</v>
      </c>
      <c r="L66" s="44">
        <v>32849.08</v>
      </c>
      <c r="M66" s="42">
        <v>0</v>
      </c>
      <c r="N66" s="43"/>
      <c r="O66" s="43" t="s">
        <v>126</v>
      </c>
      <c r="P66" s="79"/>
    </row>
    <row r="67" s="3" customFormat="1" ht="30" customHeight="1" spans="1:16">
      <c r="A67" s="42">
        <v>6</v>
      </c>
      <c r="B67" s="41" t="s">
        <v>136</v>
      </c>
      <c r="C67" s="42" t="s">
        <v>25</v>
      </c>
      <c r="D67" s="42" t="s">
        <v>124</v>
      </c>
      <c r="E67" s="42" t="s">
        <v>122</v>
      </c>
      <c r="F67" s="43" t="s">
        <v>137</v>
      </c>
      <c r="G67" s="48">
        <v>2015.1</v>
      </c>
      <c r="H67" s="42" t="s">
        <v>40</v>
      </c>
      <c r="I67" s="78">
        <v>1</v>
      </c>
      <c r="J67" s="44">
        <v>16036.45</v>
      </c>
      <c r="K67" s="44">
        <v>16036.45</v>
      </c>
      <c r="L67" s="44">
        <v>16036.45</v>
      </c>
      <c r="M67" s="42">
        <v>0</v>
      </c>
      <c r="N67" s="43"/>
      <c r="O67" s="43" t="s">
        <v>126</v>
      </c>
      <c r="P67" s="79"/>
    </row>
    <row r="68" s="3" customFormat="1" ht="30" customHeight="1" spans="1:16">
      <c r="A68" s="42">
        <v>7</v>
      </c>
      <c r="B68" s="41" t="s">
        <v>138</v>
      </c>
      <c r="C68" s="42" t="s">
        <v>25</v>
      </c>
      <c r="D68" s="42" t="s">
        <v>124</v>
      </c>
      <c r="E68" s="42" t="s">
        <v>122</v>
      </c>
      <c r="F68" s="43" t="s">
        <v>139</v>
      </c>
      <c r="G68" s="48">
        <v>2016.03</v>
      </c>
      <c r="H68" s="42" t="s">
        <v>51</v>
      </c>
      <c r="I68" s="78">
        <v>1</v>
      </c>
      <c r="J68" s="44">
        <v>10225.99</v>
      </c>
      <c r="K68" s="44">
        <v>10225.99</v>
      </c>
      <c r="L68" s="44">
        <v>10225.99</v>
      </c>
      <c r="M68" s="42">
        <v>0</v>
      </c>
      <c r="N68" s="43"/>
      <c r="O68" s="43" t="s">
        <v>126</v>
      </c>
      <c r="P68" s="79"/>
    </row>
    <row r="69" s="3" customFormat="1" ht="30" customHeight="1" spans="1:16">
      <c r="A69" s="42">
        <v>8</v>
      </c>
      <c r="B69" s="41" t="s">
        <v>140</v>
      </c>
      <c r="C69" s="42" t="s">
        <v>25</v>
      </c>
      <c r="D69" s="42" t="s">
        <v>124</v>
      </c>
      <c r="E69" s="42" t="s">
        <v>122</v>
      </c>
      <c r="F69" s="43" t="s">
        <v>141</v>
      </c>
      <c r="G69" s="48">
        <v>2017.02</v>
      </c>
      <c r="H69" s="42" t="s">
        <v>142</v>
      </c>
      <c r="I69" s="78">
        <v>1</v>
      </c>
      <c r="J69" s="44">
        <v>14080.26</v>
      </c>
      <c r="K69" s="44">
        <v>14080.26</v>
      </c>
      <c r="L69" s="44">
        <v>14080.26</v>
      </c>
      <c r="M69" s="42">
        <v>0</v>
      </c>
      <c r="N69" s="43"/>
      <c r="O69" s="43" t="s">
        <v>126</v>
      </c>
      <c r="P69" s="79"/>
    </row>
    <row r="70" s="3" customFormat="1" ht="31" customHeight="1" spans="1:16">
      <c r="A70" s="42">
        <v>9</v>
      </c>
      <c r="B70" s="41" t="s">
        <v>143</v>
      </c>
      <c r="C70" s="42" t="s">
        <v>25</v>
      </c>
      <c r="D70" s="42" t="s">
        <v>124</v>
      </c>
      <c r="E70" s="42" t="s">
        <v>122</v>
      </c>
      <c r="F70" s="43" t="s">
        <v>144</v>
      </c>
      <c r="G70" s="48">
        <v>2018.1</v>
      </c>
      <c r="H70" s="42" t="s">
        <v>70</v>
      </c>
      <c r="I70" s="78">
        <v>1</v>
      </c>
      <c r="J70" s="44">
        <v>372.135595</v>
      </c>
      <c r="K70" s="44">
        <v>372.135595</v>
      </c>
      <c r="L70" s="44">
        <v>372.135595</v>
      </c>
      <c r="M70" s="42">
        <v>0</v>
      </c>
      <c r="N70" s="43"/>
      <c r="O70" s="43" t="s">
        <v>126</v>
      </c>
      <c r="P70" s="79"/>
    </row>
    <row r="71" s="3" customFormat="1" ht="34" customHeight="1" spans="1:16">
      <c r="A71" s="42">
        <v>10</v>
      </c>
      <c r="B71" s="41" t="s">
        <v>145</v>
      </c>
      <c r="C71" s="42" t="s">
        <v>25</v>
      </c>
      <c r="D71" s="42" t="s">
        <v>124</v>
      </c>
      <c r="E71" s="42" t="s">
        <v>122</v>
      </c>
      <c r="F71" s="43" t="s">
        <v>146</v>
      </c>
      <c r="G71" s="48">
        <v>2016.03</v>
      </c>
      <c r="H71" s="42" t="s">
        <v>77</v>
      </c>
      <c r="I71" s="78">
        <v>1</v>
      </c>
      <c r="J71" s="44">
        <v>8135.78</v>
      </c>
      <c r="K71" s="44">
        <v>8135.78</v>
      </c>
      <c r="L71" s="44">
        <f>J71-200</f>
        <v>7935.78</v>
      </c>
      <c r="M71" s="42">
        <v>0</v>
      </c>
      <c r="N71" s="43" t="s">
        <v>147</v>
      </c>
      <c r="O71" s="43" t="s">
        <v>126</v>
      </c>
      <c r="P71" s="79"/>
    </row>
    <row r="72" s="6" customFormat="1" ht="33" customHeight="1" spans="1:16">
      <c r="A72" s="42">
        <v>11</v>
      </c>
      <c r="B72" s="41" t="s">
        <v>148</v>
      </c>
      <c r="C72" s="42" t="s">
        <v>25</v>
      </c>
      <c r="D72" s="42" t="s">
        <v>124</v>
      </c>
      <c r="E72" s="42" t="s">
        <v>122</v>
      </c>
      <c r="F72" s="43" t="s">
        <v>149</v>
      </c>
      <c r="G72" s="48">
        <v>2016.08</v>
      </c>
      <c r="H72" s="42" t="s">
        <v>150</v>
      </c>
      <c r="I72" s="88">
        <v>1</v>
      </c>
      <c r="J72" s="44">
        <v>14791.44</v>
      </c>
      <c r="K72" s="44">
        <v>14791.44</v>
      </c>
      <c r="L72" s="44">
        <f>J72-620</f>
        <v>14171.44</v>
      </c>
      <c r="M72" s="42">
        <v>0</v>
      </c>
      <c r="N72" s="43" t="s">
        <v>147</v>
      </c>
      <c r="O72" s="43" t="s">
        <v>126</v>
      </c>
      <c r="P72" s="79"/>
    </row>
    <row r="73" s="6" customFormat="1" ht="34" customHeight="1" spans="1:16">
      <c r="A73" s="42">
        <v>12</v>
      </c>
      <c r="B73" s="41" t="s">
        <v>151</v>
      </c>
      <c r="C73" s="42" t="s">
        <v>25</v>
      </c>
      <c r="D73" s="42" t="s">
        <v>124</v>
      </c>
      <c r="E73" s="42" t="s">
        <v>122</v>
      </c>
      <c r="F73" s="43" t="s">
        <v>152</v>
      </c>
      <c r="G73" s="48">
        <v>2017.07</v>
      </c>
      <c r="H73" s="42" t="s">
        <v>153</v>
      </c>
      <c r="I73" s="88">
        <v>1</v>
      </c>
      <c r="J73" s="44">
        <v>29616.99</v>
      </c>
      <c r="K73" s="44">
        <v>29616.99</v>
      </c>
      <c r="L73" s="44">
        <f>J73-1500</f>
        <v>28116.99</v>
      </c>
      <c r="M73" s="42">
        <v>0</v>
      </c>
      <c r="N73" s="43" t="s">
        <v>147</v>
      </c>
      <c r="O73" s="43" t="s">
        <v>126</v>
      </c>
      <c r="P73" s="79"/>
    </row>
    <row r="74" s="6" customFormat="1" ht="45" customHeight="1" spans="1:16">
      <c r="A74" s="42">
        <v>13</v>
      </c>
      <c r="B74" s="41" t="s">
        <v>154</v>
      </c>
      <c r="C74" s="42" t="s">
        <v>25</v>
      </c>
      <c r="D74" s="42" t="s">
        <v>124</v>
      </c>
      <c r="E74" s="42" t="s">
        <v>122</v>
      </c>
      <c r="F74" s="43" t="s">
        <v>155</v>
      </c>
      <c r="G74" s="48">
        <v>2017.11</v>
      </c>
      <c r="H74" s="42" t="s">
        <v>59</v>
      </c>
      <c r="I74" s="88">
        <v>1</v>
      </c>
      <c r="J74" s="44">
        <v>3413.9</v>
      </c>
      <c r="K74" s="44">
        <v>3413.9</v>
      </c>
      <c r="L74" s="44">
        <f>J74-120</f>
        <v>3293.9</v>
      </c>
      <c r="M74" s="42">
        <v>0</v>
      </c>
      <c r="N74" s="43" t="s">
        <v>147</v>
      </c>
      <c r="O74" s="43" t="s">
        <v>126</v>
      </c>
      <c r="P74" s="79"/>
    </row>
    <row r="75" s="6" customFormat="1" ht="30" customHeight="1" spans="1:16">
      <c r="A75" s="42">
        <v>14</v>
      </c>
      <c r="B75" s="41" t="s">
        <v>156</v>
      </c>
      <c r="C75" s="42" t="s">
        <v>25</v>
      </c>
      <c r="D75" s="42" t="s">
        <v>124</v>
      </c>
      <c r="E75" s="42" t="s">
        <v>122</v>
      </c>
      <c r="F75" s="43" t="s">
        <v>157</v>
      </c>
      <c r="G75" s="48">
        <v>2018.05</v>
      </c>
      <c r="H75" s="42" t="s">
        <v>80</v>
      </c>
      <c r="I75" s="88">
        <v>1</v>
      </c>
      <c r="J75" s="44">
        <v>66914</v>
      </c>
      <c r="K75" s="44">
        <v>66914</v>
      </c>
      <c r="L75" s="44">
        <f>J75-18000</f>
        <v>48914</v>
      </c>
      <c r="M75" s="42">
        <v>0</v>
      </c>
      <c r="N75" s="43" t="s">
        <v>147</v>
      </c>
      <c r="O75" s="43" t="s">
        <v>126</v>
      </c>
      <c r="P75" s="79"/>
    </row>
    <row r="76" s="6" customFormat="1" ht="30" customHeight="1" spans="1:16">
      <c r="A76" s="42">
        <v>15</v>
      </c>
      <c r="B76" s="41" t="s">
        <v>158</v>
      </c>
      <c r="C76" s="42" t="s">
        <v>25</v>
      </c>
      <c r="D76" s="42" t="s">
        <v>124</v>
      </c>
      <c r="E76" s="42" t="s">
        <v>122</v>
      </c>
      <c r="F76" s="43" t="s">
        <v>159</v>
      </c>
      <c r="G76" s="48">
        <v>2018.07</v>
      </c>
      <c r="H76" s="42" t="s">
        <v>70</v>
      </c>
      <c r="I76" s="88">
        <v>1</v>
      </c>
      <c r="J76" s="44">
        <v>7081.95</v>
      </c>
      <c r="K76" s="44">
        <v>7081.95</v>
      </c>
      <c r="L76" s="44">
        <f>J76-160</f>
        <v>6921.95</v>
      </c>
      <c r="M76" s="42">
        <v>0</v>
      </c>
      <c r="N76" s="43" t="s">
        <v>147</v>
      </c>
      <c r="O76" s="43" t="s">
        <v>126</v>
      </c>
      <c r="P76" s="79"/>
    </row>
    <row r="77" s="6" customFormat="1" ht="30" customHeight="1" spans="1:16">
      <c r="A77" s="42">
        <v>16</v>
      </c>
      <c r="B77" s="41" t="s">
        <v>160</v>
      </c>
      <c r="C77" s="42" t="s">
        <v>25</v>
      </c>
      <c r="D77" s="42" t="s">
        <v>124</v>
      </c>
      <c r="E77" s="42" t="s">
        <v>122</v>
      </c>
      <c r="F77" s="43" t="s">
        <v>161</v>
      </c>
      <c r="G77" s="48">
        <v>2018.1</v>
      </c>
      <c r="H77" s="42" t="s">
        <v>70</v>
      </c>
      <c r="I77" s="88">
        <v>1</v>
      </c>
      <c r="J77" s="44">
        <v>23010.66</v>
      </c>
      <c r="K77" s="44">
        <v>23010.66</v>
      </c>
      <c r="L77" s="44">
        <f>J77-2300</f>
        <v>20710.66</v>
      </c>
      <c r="M77" s="42">
        <v>0</v>
      </c>
      <c r="N77" s="43" t="s">
        <v>147</v>
      </c>
      <c r="O77" s="43" t="s">
        <v>126</v>
      </c>
      <c r="P77" s="79"/>
    </row>
    <row r="78" s="6" customFormat="1" ht="60" customHeight="1" spans="1:16">
      <c r="A78" s="42">
        <v>17</v>
      </c>
      <c r="B78" s="41" t="s">
        <v>162</v>
      </c>
      <c r="C78" s="42" t="s">
        <v>25</v>
      </c>
      <c r="D78" s="42" t="s">
        <v>124</v>
      </c>
      <c r="E78" s="42" t="s">
        <v>122</v>
      </c>
      <c r="F78" s="43" t="s">
        <v>163</v>
      </c>
      <c r="G78" s="48">
        <v>2019.1</v>
      </c>
      <c r="H78" s="42" t="s">
        <v>73</v>
      </c>
      <c r="I78" s="88">
        <v>1</v>
      </c>
      <c r="J78" s="44">
        <v>1298</v>
      </c>
      <c r="K78" s="44">
        <v>1298</v>
      </c>
      <c r="L78" s="44">
        <f>J78-60</f>
        <v>1238</v>
      </c>
      <c r="M78" s="42">
        <v>0</v>
      </c>
      <c r="N78" s="43" t="s">
        <v>147</v>
      </c>
      <c r="O78" s="43" t="s">
        <v>126</v>
      </c>
      <c r="P78" s="79"/>
    </row>
    <row r="79" s="6" customFormat="1" ht="30" customHeight="1" spans="1:16">
      <c r="A79" s="42">
        <v>18</v>
      </c>
      <c r="B79" s="41" t="s">
        <v>164</v>
      </c>
      <c r="C79" s="42" t="s">
        <v>25</v>
      </c>
      <c r="D79" s="42" t="s">
        <v>124</v>
      </c>
      <c r="E79" s="42" t="s">
        <v>122</v>
      </c>
      <c r="F79" s="43" t="s">
        <v>165</v>
      </c>
      <c r="G79" s="48">
        <v>2020.02</v>
      </c>
      <c r="H79" s="42" t="s">
        <v>166</v>
      </c>
      <c r="I79" s="88">
        <v>1</v>
      </c>
      <c r="J79" s="42">
        <v>3000</v>
      </c>
      <c r="K79" s="42">
        <v>3000</v>
      </c>
      <c r="L79" s="44">
        <f>J79-120</f>
        <v>2880</v>
      </c>
      <c r="M79" s="42">
        <f>J79-K79</f>
        <v>0</v>
      </c>
      <c r="N79" s="43" t="s">
        <v>147</v>
      </c>
      <c r="O79" s="43" t="s">
        <v>126</v>
      </c>
      <c r="P79" s="79"/>
    </row>
    <row r="80" s="6" customFormat="1" ht="70" customHeight="1" spans="1:16">
      <c r="A80" s="42">
        <v>19</v>
      </c>
      <c r="B80" s="41" t="s">
        <v>167</v>
      </c>
      <c r="C80" s="42" t="s">
        <v>25</v>
      </c>
      <c r="D80" s="42" t="s">
        <v>124</v>
      </c>
      <c r="E80" s="42" t="s">
        <v>122</v>
      </c>
      <c r="F80" s="43" t="s">
        <v>168</v>
      </c>
      <c r="G80" s="48">
        <v>2020.03</v>
      </c>
      <c r="H80" s="42" t="s">
        <v>166</v>
      </c>
      <c r="I80" s="88">
        <v>1</v>
      </c>
      <c r="J80" s="42">
        <v>18200</v>
      </c>
      <c r="K80" s="42">
        <v>18200</v>
      </c>
      <c r="L80" s="44">
        <f>J80-5000</f>
        <v>13200</v>
      </c>
      <c r="M80" s="42">
        <f>J80-K80</f>
        <v>0</v>
      </c>
      <c r="N80" s="43" t="s">
        <v>147</v>
      </c>
      <c r="O80" s="43" t="s">
        <v>126</v>
      </c>
      <c r="P80" s="79"/>
    </row>
    <row r="81" s="6" customFormat="1" ht="38" customHeight="1" spans="1:16">
      <c r="A81" s="42">
        <v>20</v>
      </c>
      <c r="B81" s="41" t="s">
        <v>169</v>
      </c>
      <c r="C81" s="42" t="s">
        <v>25</v>
      </c>
      <c r="D81" s="42" t="s">
        <v>124</v>
      </c>
      <c r="E81" s="42" t="s">
        <v>122</v>
      </c>
      <c r="F81" s="43" t="s">
        <v>170</v>
      </c>
      <c r="G81" s="48">
        <v>2020.12</v>
      </c>
      <c r="H81" s="42" t="s">
        <v>166</v>
      </c>
      <c r="I81" s="88">
        <v>1</v>
      </c>
      <c r="J81" s="42">
        <v>38600</v>
      </c>
      <c r="K81" s="42">
        <v>38600</v>
      </c>
      <c r="L81" s="44">
        <f>J81-12000</f>
        <v>26600</v>
      </c>
      <c r="M81" s="42">
        <f>J81-K81</f>
        <v>0</v>
      </c>
      <c r="N81" s="43" t="s">
        <v>147</v>
      </c>
      <c r="O81" s="43" t="s">
        <v>126</v>
      </c>
      <c r="P81" s="79"/>
    </row>
    <row r="82" s="6" customFormat="1" ht="87" customHeight="1" spans="1:16">
      <c r="A82" s="42">
        <v>21</v>
      </c>
      <c r="B82" s="41" t="s">
        <v>171</v>
      </c>
      <c r="C82" s="42" t="s">
        <v>25</v>
      </c>
      <c r="D82" s="42" t="s">
        <v>124</v>
      </c>
      <c r="E82" s="42" t="s">
        <v>122</v>
      </c>
      <c r="F82" s="43" t="s">
        <v>172</v>
      </c>
      <c r="G82" s="48">
        <v>2020.12</v>
      </c>
      <c r="H82" s="42" t="s">
        <v>166</v>
      </c>
      <c r="I82" s="88">
        <v>1</v>
      </c>
      <c r="J82" s="42">
        <v>11746</v>
      </c>
      <c r="K82" s="42">
        <v>11746</v>
      </c>
      <c r="L82" s="44">
        <f>J82-1400</f>
        <v>10346</v>
      </c>
      <c r="M82" s="42">
        <f>J82-K82</f>
        <v>0</v>
      </c>
      <c r="N82" s="43" t="s">
        <v>147</v>
      </c>
      <c r="O82" s="43" t="s">
        <v>126</v>
      </c>
      <c r="P82" s="79"/>
    </row>
    <row r="83" s="6" customFormat="1" ht="45" customHeight="1" spans="1:16">
      <c r="A83" s="42">
        <v>22</v>
      </c>
      <c r="B83" s="41" t="s">
        <v>173</v>
      </c>
      <c r="C83" s="42" t="s">
        <v>25</v>
      </c>
      <c r="D83" s="42" t="s">
        <v>124</v>
      </c>
      <c r="E83" s="42" t="s">
        <v>122</v>
      </c>
      <c r="F83" s="43" t="s">
        <v>174</v>
      </c>
      <c r="G83" s="48">
        <v>2020.12</v>
      </c>
      <c r="H83" s="42" t="s">
        <v>166</v>
      </c>
      <c r="I83" s="88">
        <v>1</v>
      </c>
      <c r="J83" s="42">
        <v>18427</v>
      </c>
      <c r="K83" s="42">
        <v>18427</v>
      </c>
      <c r="L83" s="44">
        <f>J83-1400</f>
        <v>17027</v>
      </c>
      <c r="M83" s="42">
        <f>J83-K83</f>
        <v>0</v>
      </c>
      <c r="N83" s="43" t="s">
        <v>147</v>
      </c>
      <c r="O83" s="43" t="s">
        <v>126</v>
      </c>
      <c r="P83" s="79"/>
    </row>
    <row r="84" s="6" customFormat="1" ht="38" customHeight="1" spans="1:16">
      <c r="A84" s="42">
        <v>23</v>
      </c>
      <c r="B84" s="41" t="s">
        <v>175</v>
      </c>
      <c r="C84" s="42" t="s">
        <v>25</v>
      </c>
      <c r="D84" s="42" t="s">
        <v>124</v>
      </c>
      <c r="E84" s="42" t="s">
        <v>122</v>
      </c>
      <c r="F84" s="43" t="s">
        <v>176</v>
      </c>
      <c r="G84" s="48">
        <v>2020.12</v>
      </c>
      <c r="H84" s="42" t="s">
        <v>166</v>
      </c>
      <c r="I84" s="88">
        <v>1</v>
      </c>
      <c r="J84" s="42">
        <v>6588</v>
      </c>
      <c r="K84" s="42">
        <v>6588</v>
      </c>
      <c r="L84" s="44">
        <f>J84-800</f>
        <v>5788</v>
      </c>
      <c r="M84" s="42">
        <f>J84-K84</f>
        <v>0</v>
      </c>
      <c r="N84" s="43" t="s">
        <v>147</v>
      </c>
      <c r="O84" s="43" t="s">
        <v>126</v>
      </c>
      <c r="P84" s="79"/>
    </row>
    <row r="85" s="6" customFormat="1" ht="36" customHeight="1" spans="1:16">
      <c r="A85" s="42">
        <v>24</v>
      </c>
      <c r="B85" s="41" t="s">
        <v>177</v>
      </c>
      <c r="C85" s="42" t="s">
        <v>84</v>
      </c>
      <c r="D85" s="42" t="s">
        <v>124</v>
      </c>
      <c r="E85" s="42" t="s">
        <v>122</v>
      </c>
      <c r="F85" s="43" t="s">
        <v>178</v>
      </c>
      <c r="G85" s="48">
        <v>2020.1</v>
      </c>
      <c r="H85" s="42" t="s">
        <v>91</v>
      </c>
      <c r="I85" s="88">
        <v>1</v>
      </c>
      <c r="J85" s="42">
        <v>4000</v>
      </c>
      <c r="K85" s="42">
        <v>50</v>
      </c>
      <c r="L85" s="44">
        <v>50</v>
      </c>
      <c r="M85" s="42">
        <f>J85-K85</f>
        <v>3950</v>
      </c>
      <c r="N85" s="43" t="s">
        <v>179</v>
      </c>
      <c r="O85" s="43" t="s">
        <v>126</v>
      </c>
      <c r="P85" s="79"/>
    </row>
    <row r="86" s="7" customFormat="1" ht="40" customHeight="1" spans="1:16">
      <c r="A86" s="42">
        <v>25</v>
      </c>
      <c r="B86" s="41" t="s">
        <v>180</v>
      </c>
      <c r="C86" s="42" t="s">
        <v>84</v>
      </c>
      <c r="D86" s="42" t="s">
        <v>124</v>
      </c>
      <c r="E86" s="42" t="s">
        <v>122</v>
      </c>
      <c r="F86" s="43" t="s">
        <v>181</v>
      </c>
      <c r="G86" s="48">
        <v>2021.1</v>
      </c>
      <c r="H86" s="42" t="s">
        <v>182</v>
      </c>
      <c r="I86" s="88">
        <v>1</v>
      </c>
      <c r="J86" s="42">
        <v>5000</v>
      </c>
      <c r="K86" s="42">
        <v>1500</v>
      </c>
      <c r="L86" s="44">
        <v>1500</v>
      </c>
      <c r="M86" s="42">
        <f>J86-K86</f>
        <v>3500</v>
      </c>
      <c r="N86" s="43" t="s">
        <v>179</v>
      </c>
      <c r="O86" s="43" t="s">
        <v>126</v>
      </c>
      <c r="P86" s="79"/>
    </row>
    <row r="87" s="6" customFormat="1" ht="63" customHeight="1" spans="1:16">
      <c r="A87" s="42">
        <v>26</v>
      </c>
      <c r="B87" s="41" t="s">
        <v>183</v>
      </c>
      <c r="C87" s="42" t="s">
        <v>84</v>
      </c>
      <c r="D87" s="42" t="s">
        <v>124</v>
      </c>
      <c r="E87" s="42" t="s">
        <v>122</v>
      </c>
      <c r="F87" s="43" t="s">
        <v>184</v>
      </c>
      <c r="G87" s="48">
        <v>2021.1</v>
      </c>
      <c r="H87" s="42" t="s">
        <v>182</v>
      </c>
      <c r="I87" s="88">
        <v>1</v>
      </c>
      <c r="J87" s="42">
        <v>10000</v>
      </c>
      <c r="K87" s="42">
        <v>2700</v>
      </c>
      <c r="L87" s="44">
        <v>2700</v>
      </c>
      <c r="M87" s="42">
        <f>J87-K87</f>
        <v>7300</v>
      </c>
      <c r="N87" s="43" t="s">
        <v>179</v>
      </c>
      <c r="O87" s="43" t="s">
        <v>126</v>
      </c>
      <c r="P87" s="79"/>
    </row>
    <row r="88" s="7" customFormat="1" ht="36" customHeight="1" spans="1:16">
      <c r="A88" s="42">
        <v>27</v>
      </c>
      <c r="B88" s="41" t="s">
        <v>185</v>
      </c>
      <c r="C88" s="42" t="s">
        <v>84</v>
      </c>
      <c r="D88" s="42" t="s">
        <v>124</v>
      </c>
      <c r="E88" s="42" t="s">
        <v>122</v>
      </c>
      <c r="F88" s="43" t="s">
        <v>186</v>
      </c>
      <c r="G88" s="48">
        <v>2021.1</v>
      </c>
      <c r="H88" s="42" t="s">
        <v>182</v>
      </c>
      <c r="I88" s="88">
        <v>1</v>
      </c>
      <c r="J88" s="42">
        <v>28000</v>
      </c>
      <c r="K88" s="42">
        <v>840</v>
      </c>
      <c r="L88" s="44">
        <v>840</v>
      </c>
      <c r="M88" s="42">
        <f>J88-K88</f>
        <v>27160</v>
      </c>
      <c r="N88" s="43" t="s">
        <v>179</v>
      </c>
      <c r="O88" s="43" t="s">
        <v>126</v>
      </c>
      <c r="P88" s="79"/>
    </row>
    <row r="89" s="1" customFormat="1" ht="52.5" customHeight="1" spans="1:15">
      <c r="A89" s="79"/>
      <c r="B89" s="86"/>
      <c r="C89" s="79"/>
      <c r="D89" s="79"/>
      <c r="E89" s="79"/>
      <c r="F89" s="80"/>
      <c r="G89" s="87"/>
      <c r="H89" s="79"/>
      <c r="I89" s="79"/>
      <c r="J89" s="89"/>
      <c r="K89" s="89"/>
      <c r="L89" s="89"/>
      <c r="M89" s="89"/>
      <c r="N89" s="80"/>
      <c r="O89" s="80"/>
    </row>
    <row r="90" s="1" customFormat="1" ht="52.5" customHeight="1" spans="1:15">
      <c r="A90" s="79"/>
      <c r="B90" s="86"/>
      <c r="C90" s="79"/>
      <c r="D90" s="79"/>
      <c r="E90" s="79"/>
      <c r="F90" s="80"/>
      <c r="G90" s="87"/>
      <c r="H90" s="79"/>
      <c r="I90" s="79"/>
      <c r="J90" s="89"/>
      <c r="K90" s="89"/>
      <c r="L90" s="89"/>
      <c r="M90" s="89"/>
      <c r="N90" s="80"/>
      <c r="O90" s="80"/>
    </row>
    <row r="91" s="1" customFormat="1" ht="52.5" customHeight="1" spans="1:15">
      <c r="A91" s="79"/>
      <c r="B91" s="86"/>
      <c r="C91" s="79"/>
      <c r="D91" s="79"/>
      <c r="E91" s="79"/>
      <c r="F91" s="80"/>
      <c r="G91" s="87"/>
      <c r="H91" s="79"/>
      <c r="I91" s="79"/>
      <c r="J91" s="89"/>
      <c r="K91" s="89"/>
      <c r="L91" s="89"/>
      <c r="M91" s="89"/>
      <c r="N91" s="80"/>
      <c r="O91" s="80"/>
    </row>
    <row r="92" s="1" customFormat="1" ht="52.5" customHeight="1" spans="1:15">
      <c r="A92" s="79"/>
      <c r="B92" s="86"/>
      <c r="C92" s="79"/>
      <c r="D92" s="79"/>
      <c r="E92" s="79"/>
      <c r="F92" s="80"/>
      <c r="G92" s="87"/>
      <c r="H92" s="79"/>
      <c r="I92" s="79"/>
      <c r="J92" s="89"/>
      <c r="K92" s="89"/>
      <c r="L92" s="89"/>
      <c r="M92" s="89"/>
      <c r="N92" s="80"/>
      <c r="O92" s="80"/>
    </row>
    <row r="93" s="1" customFormat="1" ht="52.5" customHeight="1" spans="1:15">
      <c r="A93" s="79"/>
      <c r="B93" s="86"/>
      <c r="C93" s="79"/>
      <c r="D93" s="79"/>
      <c r="E93" s="79"/>
      <c r="F93" s="80"/>
      <c r="G93" s="87"/>
      <c r="H93" s="79"/>
      <c r="I93" s="79"/>
      <c r="J93" s="89"/>
      <c r="K93" s="89"/>
      <c r="L93" s="89"/>
      <c r="M93" s="89"/>
      <c r="N93" s="80"/>
      <c r="O93" s="80"/>
    </row>
  </sheetData>
  <mergeCells count="46">
    <mergeCell ref="A1:B1"/>
    <mergeCell ref="A2:O2"/>
    <mergeCell ref="A5:E5"/>
    <mergeCell ref="A6:E6"/>
    <mergeCell ref="A7:E7"/>
    <mergeCell ref="A8:E8"/>
    <mergeCell ref="A9:E9"/>
    <mergeCell ref="A10:O10"/>
    <mergeCell ref="A11:E11"/>
    <mergeCell ref="A12:E12"/>
    <mergeCell ref="A13:E13"/>
    <mergeCell ref="A14:E14"/>
    <mergeCell ref="A15:E15"/>
    <mergeCell ref="A38:O38"/>
    <mergeCell ref="A39:E39"/>
    <mergeCell ref="A40:E40"/>
    <mergeCell ref="A41:E41"/>
    <mergeCell ref="A42:E42"/>
    <mergeCell ref="A43:E43"/>
    <mergeCell ref="A49:O49"/>
    <mergeCell ref="A50:E50"/>
    <mergeCell ref="A51:E51"/>
    <mergeCell ref="A52:E52"/>
    <mergeCell ref="A53:E53"/>
    <mergeCell ref="A54:E54"/>
    <mergeCell ref="A56:O56"/>
    <mergeCell ref="A57:E57"/>
    <mergeCell ref="A58:E58"/>
    <mergeCell ref="A59:E59"/>
    <mergeCell ref="A60:E60"/>
    <mergeCell ref="A61:E61"/>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s>
  <pageMargins left="0.432638888888889" right="0.393055555555556" top="0.629861111111111" bottom="0.511805555555556" header="0.314583333333333" footer="0.314583333333333"/>
  <pageSetup paperSize="8" scale="9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附件2（PPP项目）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张罗利</dc:creator>
  <cp:lastModifiedBy>Zs </cp:lastModifiedBy>
  <dcterms:created xsi:type="dcterms:W3CDTF">2022-08-31T03:45:50Z</dcterms:created>
  <dcterms:modified xsi:type="dcterms:W3CDTF">2022-08-31T03:47:12Z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F085DD193DF8449DA262F276A1D84D58</vt:lpwstr>
  </property>
  <property fmtid="{D5CDD505-2E9C-101B-9397-08002B2CF9AE}" pid="3" name="KSOProductBuildVer">
    <vt:lpwstr>2052-11.1.0.11365</vt:lpwstr>
  </property>
</Properties>
</file>